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<sst xmlns="http://schemas.openxmlformats.org/spreadsheetml/2006/main" uniqueCount="1200" count="7073">
  <si>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</si>
  <si>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</si>
  <si>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</si>
  <si>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</si>
  <si>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</si>
  <si>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</si>
  <si>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</si>
  <si>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</si>
  <si>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</si>
  <si>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</si>
  <si>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37140743</t>
  </si>
  <si>
    <t>D100</t>
  </si>
  <si>
    <t>Pugmill P11 TO (111829) Jessup Elementary School</t>
  </si>
  <si>
    <t>R004069</t>
  </si>
  <si>
    <t>12-20-2024 to 12-26-2024</t>
  </si>
  <si>
    <t>37140768</t>
  </si>
  <si>
    <t>Pugmill P11 TO (117931) Kroger Spencer Hwy</t>
  </si>
  <si>
    <t>37140803</t>
  </si>
  <si>
    <t>Pugmill P11 TO (109574) Pearland Industrial</t>
  </si>
  <si>
    <t>37140858</t>
  </si>
  <si>
    <t>Pugmill P11 TO (100010) Barry Rose WRF phase 1</t>
  </si>
  <si>
    <t>37140888</t>
  </si>
  <si>
    <t>Pugmill P11 TO (98843) Foxtail Palms Sec 1 WSD</t>
  </si>
  <si>
    <t>37140907</t>
  </si>
  <si>
    <t>37140947</t>
  </si>
  <si>
    <t>37140969</t>
  </si>
  <si>
    <t>Pugmill P11 TO (117521) MD Anderson Consolidated Service Center</t>
  </si>
  <si>
    <t>37140984</t>
  </si>
  <si>
    <t>Pugmill P11 TO (109019) Sienna Office Condos / Center</t>
  </si>
  <si>
    <t>72051112</t>
  </si>
  <si>
    <t>D101</t>
  </si>
  <si>
    <t>Pugmill P15 TO (78716) Richmond Plaza Paving &amp; Drainage</t>
  </si>
  <si>
    <t>R004075</t>
  </si>
  <si>
    <t>72051128</t>
  </si>
  <si>
    <t>Pugmill P15 TO (102040) 102040</t>
  </si>
  <si>
    <t>72051145</t>
  </si>
  <si>
    <t>Pugmill P15 TO (100010) Barry Rose WRF phase 1</t>
  </si>
  <si>
    <t>72051163</t>
  </si>
  <si>
    <t>Pugmill P15 TO (109574) Pearland Industrial</t>
  </si>
  <si>
    <t>72051175</t>
  </si>
  <si>
    <t>Pugmill P15 TO (117521) MD Anderson Consolidated Service Center</t>
  </si>
  <si>
    <t>72051190</t>
  </si>
  <si>
    <t>72051204</t>
  </si>
  <si>
    <t>Pugmill P15 TO (109019) Sienna Office Condos / Center</t>
  </si>
  <si>
    <t>72051216</t>
  </si>
  <si>
    <t>72051231</t>
  </si>
  <si>
    <t>Pugmill P15 TO (110684) COMC-STREET Reconstruction Projects Cave Run Drive</t>
  </si>
  <si>
    <t>72051250</t>
  </si>
  <si>
    <t>37140821</t>
  </si>
  <si>
    <t>D102</t>
  </si>
  <si>
    <t>R004082</t>
  </si>
  <si>
    <t>37140835</t>
  </si>
  <si>
    <t>71073905</t>
  </si>
  <si>
    <t>Pugmill P13 TO (39108) TXDOT Harris Co. SH146</t>
  </si>
  <si>
    <t>71073929</t>
  </si>
  <si>
    <t>Pugmill P13 TO (93541) W Walker St Improvements</t>
  </si>
  <si>
    <t>71073943</t>
  </si>
  <si>
    <t>Pugmill P13 TO (114154) WINDROSE GREEN SECT 4</t>
  </si>
  <si>
    <t>71073957</t>
  </si>
  <si>
    <t>Pugmill P13 TO (100010) Barry Rose WRF phase 1</t>
  </si>
  <si>
    <t>71073973</t>
  </si>
  <si>
    <t>71073983</t>
  </si>
  <si>
    <t>Pugmill P13 TO (116172) Weis School - Galveston</t>
  </si>
  <si>
    <t>71074004</t>
  </si>
  <si>
    <t>71074016</t>
  </si>
  <si>
    <t>71074028</t>
  </si>
  <si>
    <t>71074038</t>
  </si>
  <si>
    <t>71074046</t>
  </si>
  <si>
    <t>71074055</t>
  </si>
  <si>
    <t>38064280</t>
  </si>
  <si>
    <t>D113</t>
  </si>
  <si>
    <t>Pugmill P12 TO (110889) 110889</t>
  </si>
  <si>
    <t>R004086</t>
  </si>
  <si>
    <t>38064290</t>
  </si>
  <si>
    <t>Pugmill P12 TO (106307) PRICELAND CANAL VIEW BLVD EAST</t>
  </si>
  <si>
    <t>38064300</t>
  </si>
  <si>
    <t>Pugmill P12 TO (66730) NORTHPARK DRIVE OVERPASS</t>
  </si>
  <si>
    <t>38064305</t>
  </si>
  <si>
    <t>Pugmill P12 TO (112054) 112054</t>
  </si>
  <si>
    <t>38064308</t>
  </si>
  <si>
    <t>38064312</t>
  </si>
  <si>
    <t>38064314</t>
  </si>
  <si>
    <t>38064315</t>
  </si>
  <si>
    <t>38064329</t>
  </si>
  <si>
    <t>38064343</t>
  </si>
  <si>
    <t>Pugmill P12 TO (113354) 113354</t>
  </si>
  <si>
    <t>38064358</t>
  </si>
  <si>
    <t>38064368</t>
  </si>
  <si>
    <t>92025276</t>
  </si>
  <si>
    <t>D114</t>
  </si>
  <si>
    <t>Pugmill P9 TO (113738) 113738</t>
  </si>
  <si>
    <t>R004062</t>
  </si>
  <si>
    <t>92025297</t>
  </si>
  <si>
    <t>Pugmill P9 TO (117162) 117162</t>
  </si>
  <si>
    <t>92025310</t>
  </si>
  <si>
    <t>32087546</t>
  </si>
  <si>
    <t>D12</t>
  </si>
  <si>
    <t>Pugmill P7 TO (113294) Flagstone Sec 3 WSD&amp;P</t>
  </si>
  <si>
    <t>R004083</t>
  </si>
  <si>
    <t>32087567</t>
  </si>
  <si>
    <t>Pugmill P7 TO (106610) 106610</t>
  </si>
  <si>
    <t>32087580</t>
  </si>
  <si>
    <t>Pugmill P7 TO (115486) INTIMIDAD CON DIOS</t>
  </si>
  <si>
    <t>92025282</t>
  </si>
  <si>
    <t>D121</t>
  </si>
  <si>
    <t>R004061</t>
  </si>
  <si>
    <t>92025303</t>
  </si>
  <si>
    <t>Pugmill P9 TO (111389) Caliber Collison - Huntsville</t>
  </si>
  <si>
    <t>92025315</t>
  </si>
  <si>
    <t>Pugmill P9 TO (112655) Gated Rentals Willis</t>
  </si>
  <si>
    <t>92025320</t>
  </si>
  <si>
    <t>92025336</t>
  </si>
  <si>
    <t>Pugmill P9 TO (112054) 112054</t>
  </si>
  <si>
    <t>92025344</t>
  </si>
  <si>
    <t>92025356</t>
  </si>
  <si>
    <t>Pugmill P9 TO (98608) Robinson Rd</t>
  </si>
  <si>
    <t>92025371</t>
  </si>
  <si>
    <t>37140841</t>
  </si>
  <si>
    <t>D123</t>
  </si>
  <si>
    <t>Pugmill P11 TO (115334) MLK AND 610 LOOP</t>
  </si>
  <si>
    <t>R004056</t>
  </si>
  <si>
    <t>37140873</t>
  </si>
  <si>
    <t>37140896</t>
  </si>
  <si>
    <t>37140920</t>
  </si>
  <si>
    <t>Pugmill P11 TO (117787) 117787</t>
  </si>
  <si>
    <t>72051108</t>
  </si>
  <si>
    <t>72051119</t>
  </si>
  <si>
    <t>Pugmill P15 TO (103893) 103893</t>
  </si>
  <si>
    <t>72051135</t>
  </si>
  <si>
    <t>Pugmill P15 TO (108973) Pike Rd Improvements</t>
  </si>
  <si>
    <t>72051149</t>
  </si>
  <si>
    <t>Pugmill P15 TO (100293) Life Tabernacle Of Houston</t>
  </si>
  <si>
    <t>72051156</t>
  </si>
  <si>
    <t>Pugmill P15 TO (104784) 104784</t>
  </si>
  <si>
    <t>72051174</t>
  </si>
  <si>
    <t>Pugmill P15 TO (103555) MD Anderson CSB - Keystone</t>
  </si>
  <si>
    <t>72051185</t>
  </si>
  <si>
    <t>Pugmill P15 TO (109734) Red Bluff Distribution</t>
  </si>
  <si>
    <t>72051201</t>
  </si>
  <si>
    <t>72051220</t>
  </si>
  <si>
    <t>72051234</t>
  </si>
  <si>
    <t>72051245</t>
  </si>
  <si>
    <t>Pugmill P15 TO (117480) 117480</t>
  </si>
  <si>
    <t>72051260</t>
  </si>
  <si>
    <t>31126039</t>
  </si>
  <si>
    <t>D129</t>
  </si>
  <si>
    <t>Pugmill P6 TO (109269) Texana Behavioral Health Clinic</t>
  </si>
  <si>
    <t>R004079</t>
  </si>
  <si>
    <t>31126045</t>
  </si>
  <si>
    <t>31126056</t>
  </si>
  <si>
    <t>Pugmill P6 TO (88826) Clay/2nd St Sidewalk &amp; Drainage Imprv</t>
  </si>
  <si>
    <t>31126079</t>
  </si>
  <si>
    <t>Pugmill P6 TO (105749) LCISD CTE Project - ROSENBURG</t>
  </si>
  <si>
    <t>31126097</t>
  </si>
  <si>
    <t>Pugmill P6 TO (117864) Monarch Landing Sec 1</t>
  </si>
  <si>
    <t>31126108</t>
  </si>
  <si>
    <t>37140735</t>
  </si>
  <si>
    <t>D131</t>
  </si>
  <si>
    <t>Pugmill P11 TO (108973) Pike Rd Improvements</t>
  </si>
  <si>
    <t>R004057</t>
  </si>
  <si>
    <t>37140760</t>
  </si>
  <si>
    <t>37140774</t>
  </si>
  <si>
    <t>37140790</t>
  </si>
  <si>
    <t>37140808</t>
  </si>
  <si>
    <t>37140827</t>
  </si>
  <si>
    <t>Pugmill P11 TO (114154) WINDROSE GREEN SECT 4</t>
  </si>
  <si>
    <t>37140845</t>
  </si>
  <si>
    <t>Pugmill P11 TO (83486) 83486</t>
  </si>
  <si>
    <t>37140866</t>
  </si>
  <si>
    <t>37140916</t>
  </si>
  <si>
    <t>37140926</t>
  </si>
  <si>
    <t>37140927</t>
  </si>
  <si>
    <t>Pugmill P11 TO (26005) HOURLY STANDBY</t>
  </si>
  <si>
    <t>37140938</t>
  </si>
  <si>
    <t>Pugmill P11 TO (116658) CNP Oasis Substation</t>
  </si>
  <si>
    <t>37140956</t>
  </si>
  <si>
    <t>37140976</t>
  </si>
  <si>
    <t>Pugmill P11 TO (105094) Gauge Southgate</t>
  </si>
  <si>
    <t>37140989</t>
  </si>
  <si>
    <t>Pugmill P11 TO (103670) CALDWELL LAKES SEC 1</t>
  </si>
  <si>
    <t>37140997</t>
  </si>
  <si>
    <t>37140848</t>
  </si>
  <si>
    <t>D132</t>
  </si>
  <si>
    <t>R004071</t>
  </si>
  <si>
    <t>37140871</t>
  </si>
  <si>
    <t>Pugmill P11 TO (117480) 117480</t>
  </si>
  <si>
    <t>37140895</t>
  </si>
  <si>
    <t>37140936</t>
  </si>
  <si>
    <t>Pugmill P11 TO (102040) 102040</t>
  </si>
  <si>
    <t>37140975</t>
  </si>
  <si>
    <t>37140991</t>
  </si>
  <si>
    <t>72051213</t>
  </si>
  <si>
    <t>73075907</t>
  </si>
  <si>
    <t>D14</t>
  </si>
  <si>
    <t>Pugmill P3 TO (107362) Chelford 3</t>
  </si>
  <si>
    <t>R004055</t>
  </si>
  <si>
    <t>73075951</t>
  </si>
  <si>
    <t>Pugmill P3 TO (108058) GRAND MASON DETENTION PH 3</t>
  </si>
  <si>
    <t>73075972</t>
  </si>
  <si>
    <t>Pugmill P3 TO (114258) Tamarron Sec 71 WSD</t>
  </si>
  <si>
    <t>73076006</t>
  </si>
  <si>
    <t>Pugmill P3 TO (107071) GRAND PRAIRIE HIGHLANDS SEC. 10</t>
  </si>
  <si>
    <t>73076033</t>
  </si>
  <si>
    <t>Pugmill P3 TO (112553) ANNISTON SEC 16</t>
  </si>
  <si>
    <t>73076059</t>
  </si>
  <si>
    <t>73076078</t>
  </si>
  <si>
    <t>Pugmill P3 TO (113570) Tamarron Sec 20</t>
  </si>
  <si>
    <t>73076105</t>
  </si>
  <si>
    <t>Pugmill P3 TO (112629) Elyson Sec 56 WSD&amp;P</t>
  </si>
  <si>
    <t>73076115</t>
  </si>
  <si>
    <t>Pugmill P3 TO (116316) Alegacy South Lay Down / Road Repairs</t>
  </si>
  <si>
    <t>73076152</t>
  </si>
  <si>
    <t>73076168</t>
  </si>
  <si>
    <t>Pugmill P3 TO (88826) Clay/2nd St Sidewalk &amp; Drainage Imprv</t>
  </si>
  <si>
    <t>73076213</t>
  </si>
  <si>
    <t>73076229</t>
  </si>
  <si>
    <t>Pugmill P3 TO (93648) Tamarron Jordan Ranch Blvd Sec 14 Street Ded.</t>
  </si>
  <si>
    <t>73076248</t>
  </si>
  <si>
    <t>73076272</t>
  </si>
  <si>
    <t>Pugmill P3 TO (108453) GRAND PRAIRIE HIGLANDS SEC 11</t>
  </si>
  <si>
    <t>73076298</t>
  </si>
  <si>
    <t>73076332</t>
  </si>
  <si>
    <t>31126003</t>
  </si>
  <si>
    <t>D140</t>
  </si>
  <si>
    <t>R004064</t>
  </si>
  <si>
    <t>31126036</t>
  </si>
  <si>
    <t>31126037</t>
  </si>
  <si>
    <t>Pugmill P6 TO (107608) Kindom Heights Sec 9</t>
  </si>
  <si>
    <t>31126094</t>
  </si>
  <si>
    <t>31126106</t>
  </si>
  <si>
    <t>31126113</t>
  </si>
  <si>
    <t>31126127</t>
  </si>
  <si>
    <t>Pugmill P6 TO (90740) TXDOT - FT. BEND - UA 90 - CONTR # 0027-08-180</t>
  </si>
  <si>
    <t>31126140</t>
  </si>
  <si>
    <t>31126153</t>
  </si>
  <si>
    <t>Pugmill P6 TO (104020) University BLVD</t>
  </si>
  <si>
    <t>31126167</t>
  </si>
  <si>
    <t>31126180</t>
  </si>
  <si>
    <t>Pugmill P6 TO (101639) Covington West &amp; Imperial Woods Drainage Project</t>
  </si>
  <si>
    <t>31126195</t>
  </si>
  <si>
    <t>31126204</t>
  </si>
  <si>
    <t>Pugmill P6 TO (100371) PIT STOP @ WILLIAMS WAY</t>
  </si>
  <si>
    <t>36101323</t>
  </si>
  <si>
    <t>D173</t>
  </si>
  <si>
    <t>Pugmill P10 TO (111132) Two Step Farm Ph 1</t>
  </si>
  <si>
    <t>R004068</t>
  </si>
  <si>
    <t>36101336</t>
  </si>
  <si>
    <t>Pugmill P10 TO (113099) 113099</t>
  </si>
  <si>
    <t>36101347</t>
  </si>
  <si>
    <t>Pugmill P10 TO (113907) 113907</t>
  </si>
  <si>
    <t>36101359</t>
  </si>
  <si>
    <t>Pugmill P10 TO (108042) 108042</t>
  </si>
  <si>
    <t>36101369</t>
  </si>
  <si>
    <t>Pugmill P10 TO (57800) MONTGOMERY FM 1488 - 0523-10-047</t>
  </si>
  <si>
    <t>36101381</t>
  </si>
  <si>
    <t>Pugmill P10 TO (111622) 111622</t>
  </si>
  <si>
    <t>36101392</t>
  </si>
  <si>
    <t>Pugmill P10 TO (97088) 97088</t>
  </si>
  <si>
    <t>36101402</t>
  </si>
  <si>
    <t>Pugmill P10 TO (110175) 110175</t>
  </si>
  <si>
    <t>36101415</t>
  </si>
  <si>
    <t>Pugmill P10 TO (116314) 116314</t>
  </si>
  <si>
    <t>36101427</t>
  </si>
  <si>
    <t>36101432</t>
  </si>
  <si>
    <t>36101443</t>
  </si>
  <si>
    <t>36101457</t>
  </si>
  <si>
    <t>Pugmill P10 TO (114538) AUDUBON BLVD phase 2</t>
  </si>
  <si>
    <t>36101463</t>
  </si>
  <si>
    <t>36101472</t>
  </si>
  <si>
    <t>Pugmill P10 TO (116828) 116828</t>
  </si>
  <si>
    <t>36101478</t>
  </si>
  <si>
    <t>36101485</t>
  </si>
  <si>
    <t>36101493</t>
  </si>
  <si>
    <t>Pugmill P10 TO (101697) 101697</t>
  </si>
  <si>
    <t>36101504</t>
  </si>
  <si>
    <t>36101513</t>
  </si>
  <si>
    <t>36101527</t>
  </si>
  <si>
    <t>36101535</t>
  </si>
  <si>
    <t>34163969</t>
  </si>
  <si>
    <t>D179</t>
  </si>
  <si>
    <t>Pugmill P8 TO (109552) 109552</t>
  </si>
  <si>
    <t>R004084</t>
  </si>
  <si>
    <t>11-08-2024 to 11-14-2024</t>
  </si>
  <si>
    <t>34168566</t>
  </si>
  <si>
    <t>Pugmill P8 TO (115819) Allen Parkway Village</t>
  </si>
  <si>
    <t>34168590</t>
  </si>
  <si>
    <t>34168613</t>
  </si>
  <si>
    <t>Pugmill P8 TO (83953) TIDWELL TIMBERS</t>
  </si>
  <si>
    <t>34168627</t>
  </si>
  <si>
    <t>Pugmill P8 TO (94417) Wayside Village SEC. 10</t>
  </si>
  <si>
    <t>34168640</t>
  </si>
  <si>
    <t>Pugmill P8 TO (106112) CITY OF PASADENA - SHAVER ST</t>
  </si>
  <si>
    <t>34168644</t>
  </si>
  <si>
    <t>Pugmill P8 TO (110336) East Aldine Estates</t>
  </si>
  <si>
    <t>34168656</t>
  </si>
  <si>
    <t>34168662</t>
  </si>
  <si>
    <t>Pugmill P8 TO (114774) Porter Water Well Road</t>
  </si>
  <si>
    <t>34168674</t>
  </si>
  <si>
    <t>Pugmill P8 TO (102368) Excavation of Inwood Forest Detention Basin (Alex)</t>
  </si>
  <si>
    <t>34168693</t>
  </si>
  <si>
    <t>Pugmill P8 TO (106934) 106934</t>
  </si>
  <si>
    <t>34168703</t>
  </si>
  <si>
    <t>34168743</t>
  </si>
  <si>
    <t>Pugmill P8 TO (84225) HCFCD White Oak Federal Flood Damage Repair</t>
  </si>
  <si>
    <t>34168770</t>
  </si>
  <si>
    <t>34168778</t>
  </si>
  <si>
    <t>Pugmill P8 TO (113817) Lincoln Tech</t>
  </si>
  <si>
    <t>34168785</t>
  </si>
  <si>
    <t>Pugmill P8 TO (117735) Yes Prep NCE</t>
  </si>
  <si>
    <t>38064288</t>
  </si>
  <si>
    <t>D202</t>
  </si>
  <si>
    <t>R004087</t>
  </si>
  <si>
    <t>38064299</t>
  </si>
  <si>
    <t>34168564</t>
  </si>
  <si>
    <t>D203</t>
  </si>
  <si>
    <t>R004081</t>
  </si>
  <si>
    <t>71073917</t>
  </si>
  <si>
    <t>D209</t>
  </si>
  <si>
    <t>Pugmill P13 TO (109195) Claremont Connector Trl &amp; Pedestrian Bridge</t>
  </si>
  <si>
    <t>R004059</t>
  </si>
  <si>
    <t>71073937</t>
  </si>
  <si>
    <t>Pugmill P13 TO (98174) TAMUG Infrastucture</t>
  </si>
  <si>
    <t>71073963</t>
  </si>
  <si>
    <t>71073974</t>
  </si>
  <si>
    <t>71073989</t>
  </si>
  <si>
    <t>Pugmill P13 TO (111055) CITY OF LEAGUE CITY VARIOUSE LOCATIONS</t>
  </si>
  <si>
    <t>71073998</t>
  </si>
  <si>
    <t>Pugmill P13 TO (112387) Seabrook FM</t>
  </si>
  <si>
    <t>71074018</t>
  </si>
  <si>
    <t>71074029</t>
  </si>
  <si>
    <t>71074037</t>
  </si>
  <si>
    <t>71074051</t>
  </si>
  <si>
    <t>71074061</t>
  </si>
  <si>
    <t>72051028</t>
  </si>
  <si>
    <t>D210</t>
  </si>
  <si>
    <t>Pugmill P15 TO (107791) Townsen Memorial Hospital West</t>
  </si>
  <si>
    <t>R004095</t>
  </si>
  <si>
    <t>12-13-2024 to 12-19-2024</t>
  </si>
  <si>
    <t>72051041</t>
  </si>
  <si>
    <t>72051056</t>
  </si>
  <si>
    <t>Pugmill P15 TO (116949) 116949</t>
  </si>
  <si>
    <t>72051066</t>
  </si>
  <si>
    <t>72051077</t>
  </si>
  <si>
    <t>72051090</t>
  </si>
  <si>
    <t>Pugmill P15 TO (117569) 117569</t>
  </si>
  <si>
    <t>72051096</t>
  </si>
  <si>
    <t>72051118</t>
  </si>
  <si>
    <t>72051127</t>
  </si>
  <si>
    <t>72051140</t>
  </si>
  <si>
    <t>72051157</t>
  </si>
  <si>
    <t>72051169</t>
  </si>
  <si>
    <t>72051181</t>
  </si>
  <si>
    <t>Pugmill P15 TO (83486) 83486</t>
  </si>
  <si>
    <t>72051184</t>
  </si>
  <si>
    <t>72051208</t>
  </si>
  <si>
    <t>72051225</t>
  </si>
  <si>
    <t>72051238</t>
  </si>
  <si>
    <t>72051255</t>
  </si>
  <si>
    <t>31126010</t>
  </si>
  <si>
    <t>D215</t>
  </si>
  <si>
    <t>R004098</t>
  </si>
  <si>
    <t>31126035</t>
  </si>
  <si>
    <t>31126064</t>
  </si>
  <si>
    <t>31126082</t>
  </si>
  <si>
    <t>31126100</t>
  </si>
  <si>
    <t>Pugmill P6 TO (112714) EVERGREEN SEC 5 WSD&amp;P</t>
  </si>
  <si>
    <t>71073904</t>
  </si>
  <si>
    <t>D224</t>
  </si>
  <si>
    <t>R004072</t>
  </si>
  <si>
    <t>71073931</t>
  </si>
  <si>
    <t>Pugmill P13 TO (85204) TXDOT - GALVESTON - SH 146 - LEGACY CITY - 0389-06</t>
  </si>
  <si>
    <t>71073950</t>
  </si>
  <si>
    <t>71073967</t>
  </si>
  <si>
    <t>Pugmill P13 TO (94110) Angleton ES 7 &amp; Package 1</t>
  </si>
  <si>
    <t>37140843</t>
  </si>
  <si>
    <t>D227</t>
  </si>
  <si>
    <t>Pugmill P11 TO (117522) Valencia Lake I Detention</t>
  </si>
  <si>
    <t>R004066</t>
  </si>
  <si>
    <t>37140861</t>
  </si>
  <si>
    <t>37140884</t>
  </si>
  <si>
    <t>37140900</t>
  </si>
  <si>
    <t>72051109</t>
  </si>
  <si>
    <t>72051121</t>
  </si>
  <si>
    <t>72051129</t>
  </si>
  <si>
    <t>72051144</t>
  </si>
  <si>
    <t>72051158</t>
  </si>
  <si>
    <t>72051202</t>
  </si>
  <si>
    <t>Pugmill P15 TO (103670) CALDWELL LAKES SEC 1</t>
  </si>
  <si>
    <t>72051212</t>
  </si>
  <si>
    <t>72051227</t>
  </si>
  <si>
    <t>72051240</t>
  </si>
  <si>
    <t>Pugmill P15 TO (105094) Gauge Southgate</t>
  </si>
  <si>
    <t>72051256</t>
  </si>
  <si>
    <t>37140836</t>
  </si>
  <si>
    <t>D231</t>
  </si>
  <si>
    <t>R004058</t>
  </si>
  <si>
    <t>37140844</t>
  </si>
  <si>
    <t>37140860</t>
  </si>
  <si>
    <t>37140918</t>
  </si>
  <si>
    <t>72051200</t>
  </si>
  <si>
    <t>72051210</t>
  </si>
  <si>
    <t>72051229</t>
  </si>
  <si>
    <t>72051241</t>
  </si>
  <si>
    <t>72051262</t>
  </si>
  <si>
    <t>Pugmill P15 TO (117982) EMS 12303 MURPHY RD 77477</t>
  </si>
  <si>
    <t>37140842</t>
  </si>
  <si>
    <t>D232</t>
  </si>
  <si>
    <t>R004067</t>
  </si>
  <si>
    <t>37140872</t>
  </si>
  <si>
    <t>37140894</t>
  </si>
  <si>
    <t>37140923</t>
  </si>
  <si>
    <t>Pugmill P11 TO (97921) Park South View Ph II</t>
  </si>
  <si>
    <t>37140932</t>
  </si>
  <si>
    <t>37140950</t>
  </si>
  <si>
    <t>37140968</t>
  </si>
  <si>
    <t>72051252</t>
  </si>
  <si>
    <t>34168796</t>
  </si>
  <si>
    <t>D240</t>
  </si>
  <si>
    <t>R004096</t>
  </si>
  <si>
    <t>31126126</t>
  </si>
  <si>
    <t>D242</t>
  </si>
  <si>
    <t>R004089</t>
  </si>
  <si>
    <t>31126138</t>
  </si>
  <si>
    <t>31126151</t>
  </si>
  <si>
    <t>31126164</t>
  </si>
  <si>
    <t>31126176</t>
  </si>
  <si>
    <t>Pugmill P6 TO (116674) STAR BRIDGE DET P1 - EMBERY 4 - WARRENTY</t>
  </si>
  <si>
    <t>31126190</t>
  </si>
  <si>
    <t>31126201</t>
  </si>
  <si>
    <t>34168572</t>
  </si>
  <si>
    <t>D243</t>
  </si>
  <si>
    <t>R004094</t>
  </si>
  <si>
    <t>34168581</t>
  </si>
  <si>
    <t>Pugmill P8 TO (107730) Crosby High School Additions</t>
  </si>
  <si>
    <t>34168598</t>
  </si>
  <si>
    <t>34168626</t>
  </si>
  <si>
    <t>34168639</t>
  </si>
  <si>
    <t>Pugmill P8 TO (106066) SYNOVA SEC2 - WSD&amp;P</t>
  </si>
  <si>
    <t>34168647</t>
  </si>
  <si>
    <t>34168660</t>
  </si>
  <si>
    <t>Pugmill P8 TO (109953) IAH Terminal B</t>
  </si>
  <si>
    <t>34168676</t>
  </si>
  <si>
    <t>34168677</t>
  </si>
  <si>
    <t>34168690</t>
  </si>
  <si>
    <t>34168702</t>
  </si>
  <si>
    <t>34168717</t>
  </si>
  <si>
    <t>Pugmill P8 TO (116890) Crosby Sub - CNP</t>
  </si>
  <si>
    <t>34168735</t>
  </si>
  <si>
    <t>Pugmill P8 TO (111017) Groninger Tank Wash Plant (TAXABLE)</t>
  </si>
  <si>
    <t>34168761</t>
  </si>
  <si>
    <t>Pugmill P8 TO (113294) Flagstone Sec 3 WSD&amp;P</t>
  </si>
  <si>
    <t>34168775</t>
  </si>
  <si>
    <t>Pugmill P8 TO (90183) TXDOT - HARRIS - FM 1960 - CRT # 1685-01-090</t>
  </si>
  <si>
    <t>34168789</t>
  </si>
  <si>
    <t>36101326</t>
  </si>
  <si>
    <t>D245</t>
  </si>
  <si>
    <t>Pugmill P10 TO (105200) 105200</t>
  </si>
  <si>
    <t>R004060</t>
  </si>
  <si>
    <t>36101338</t>
  </si>
  <si>
    <t>36101348</t>
  </si>
  <si>
    <t>36101357</t>
  </si>
  <si>
    <t>36101374</t>
  </si>
  <si>
    <t>36101383</t>
  </si>
  <si>
    <t>36101395</t>
  </si>
  <si>
    <t>36101406</t>
  </si>
  <si>
    <t>36101421</t>
  </si>
  <si>
    <t>36101436</t>
  </si>
  <si>
    <t>36101450</t>
  </si>
  <si>
    <t>36101507</t>
  </si>
  <si>
    <t>36101517</t>
  </si>
  <si>
    <t>36101328</t>
  </si>
  <si>
    <t>D248</t>
  </si>
  <si>
    <t>R004063</t>
  </si>
  <si>
    <t>36101345</t>
  </si>
  <si>
    <t>36101361</t>
  </si>
  <si>
    <t>36101368</t>
  </si>
  <si>
    <t>36101384</t>
  </si>
  <si>
    <t>36101396</t>
  </si>
  <si>
    <t>36101411</t>
  </si>
  <si>
    <t>36101419</t>
  </si>
  <si>
    <t>36101508</t>
  </si>
  <si>
    <t>36101519</t>
  </si>
  <si>
    <t>36101530</t>
  </si>
  <si>
    <t>36101537</t>
  </si>
  <si>
    <t>36101543</t>
  </si>
  <si>
    <t>34168571</t>
  </si>
  <si>
    <t>D250</t>
  </si>
  <si>
    <t>R004093</t>
  </si>
  <si>
    <t>34168597</t>
  </si>
  <si>
    <t>34168623</t>
  </si>
  <si>
    <t>34168642</t>
  </si>
  <si>
    <t>34168664</t>
  </si>
  <si>
    <t>34168682</t>
  </si>
  <si>
    <t>34168697</t>
  </si>
  <si>
    <t>34168698</t>
  </si>
  <si>
    <t>34168709</t>
  </si>
  <si>
    <t>34168725</t>
  </si>
  <si>
    <t>34168744</t>
  </si>
  <si>
    <t>Pugmill P8 TO (83728) Shop/Yard FOB</t>
  </si>
  <si>
    <t>34168769</t>
  </si>
  <si>
    <t>Pugmill P8 TO (117823) City of Pasadena - Pasadena Blvd</t>
  </si>
  <si>
    <t>34168781</t>
  </si>
  <si>
    <t>34168790</t>
  </si>
  <si>
    <t>36101327</t>
  </si>
  <si>
    <t>D254</t>
  </si>
  <si>
    <t>R004099</t>
  </si>
  <si>
    <t>36101344</t>
  </si>
  <si>
    <t>36101358</t>
  </si>
  <si>
    <t>36101366</t>
  </si>
  <si>
    <t>36101379</t>
  </si>
  <si>
    <t>36101398</t>
  </si>
  <si>
    <t>36101413</t>
  </si>
  <si>
    <t>36101420</t>
  </si>
  <si>
    <t>36101433</t>
  </si>
  <si>
    <t>36101441</t>
  </si>
  <si>
    <t>36101452</t>
  </si>
  <si>
    <t>36101459</t>
  </si>
  <si>
    <t>36101468</t>
  </si>
  <si>
    <t>36101477</t>
  </si>
  <si>
    <t>36101484</t>
  </si>
  <si>
    <t>36101492</t>
  </si>
  <si>
    <t>36101498</t>
  </si>
  <si>
    <t>36101500</t>
  </si>
  <si>
    <t>36101511</t>
  </si>
  <si>
    <t>36101520</t>
  </si>
  <si>
    <t>36101532</t>
  </si>
  <si>
    <t>71073910</t>
  </si>
  <si>
    <t>D257</t>
  </si>
  <si>
    <t>R004074</t>
  </si>
  <si>
    <t>71073922</t>
  </si>
  <si>
    <t>71073933</t>
  </si>
  <si>
    <t>71073956</t>
  </si>
  <si>
    <t>71073971</t>
  </si>
  <si>
    <t>71073986</t>
  </si>
  <si>
    <t>71073999</t>
  </si>
  <si>
    <t>Pugmill P13 TO (99380) K &amp; D Pipeline</t>
  </si>
  <si>
    <t>71074006</t>
  </si>
  <si>
    <t>Pugmill P13 TO (68574) Intersection Improvements Hwy 3</t>
  </si>
  <si>
    <t>71074013</t>
  </si>
  <si>
    <t>71074019</t>
  </si>
  <si>
    <t>71074030</t>
  </si>
  <si>
    <t>71074039</t>
  </si>
  <si>
    <t>71074047</t>
  </si>
  <si>
    <t>71074056</t>
  </si>
  <si>
    <t>34168797</t>
  </si>
  <si>
    <t>D262</t>
  </si>
  <si>
    <t>R004097</t>
  </si>
  <si>
    <t>38064322</t>
  </si>
  <si>
    <t>D264</t>
  </si>
  <si>
    <t>R004054</t>
  </si>
  <si>
    <t>38064336</t>
  </si>
  <si>
    <t>38064350</t>
  </si>
  <si>
    <t>38064363</t>
  </si>
  <si>
    <t>38064371</t>
  </si>
  <si>
    <t>71074034</t>
  </si>
  <si>
    <t>D266</t>
  </si>
  <si>
    <t>R004073</t>
  </si>
  <si>
    <t>71074054</t>
  </si>
  <si>
    <t>Pugmill P13 TO (79538) Beamer Villas</t>
  </si>
  <si>
    <t>71073987</t>
  </si>
  <si>
    <t>D266 (D114)</t>
  </si>
  <si>
    <t>71074002</t>
  </si>
  <si>
    <t>37140846</t>
  </si>
  <si>
    <t>D30</t>
  </si>
  <si>
    <t>R004070</t>
  </si>
  <si>
    <t>37140865</t>
  </si>
  <si>
    <t>37140889</t>
  </si>
  <si>
    <t>Pugmill P11 TO (99380) K &amp; D Pipeline</t>
  </si>
  <si>
    <t>37140919</t>
  </si>
  <si>
    <t>72051203</t>
  </si>
  <si>
    <t>72051215</t>
  </si>
  <si>
    <t>72051230</t>
  </si>
  <si>
    <t>72051242</t>
  </si>
  <si>
    <t>72051261</t>
  </si>
  <si>
    <t>37140736</t>
  </si>
  <si>
    <t>D35</t>
  </si>
  <si>
    <t>R004092</t>
  </si>
  <si>
    <t>37140757</t>
  </si>
  <si>
    <t>37140772</t>
  </si>
  <si>
    <t>37140787</t>
  </si>
  <si>
    <t>37140807</t>
  </si>
  <si>
    <t>37140826</t>
  </si>
  <si>
    <t>37140854</t>
  </si>
  <si>
    <t>37140881</t>
  </si>
  <si>
    <t>Pugmill P11 TO (117883) Chick-Fill-A Meyerland</t>
  </si>
  <si>
    <t>37140917</t>
  </si>
  <si>
    <t>37140940</t>
  </si>
  <si>
    <t>37140954</t>
  </si>
  <si>
    <t>37140979</t>
  </si>
  <si>
    <t>37140998</t>
  </si>
  <si>
    <t>37140869</t>
  </si>
  <si>
    <t>D44</t>
  </si>
  <si>
    <t>R004065</t>
  </si>
  <si>
    <t>37140904</t>
  </si>
  <si>
    <t>37140925</t>
  </si>
  <si>
    <t>72051223</t>
  </si>
  <si>
    <t>72051239</t>
  </si>
  <si>
    <t>72051257</t>
  </si>
  <si>
    <t>71073903</t>
  </si>
  <si>
    <t>D48</t>
  </si>
  <si>
    <t>R004085</t>
  </si>
  <si>
    <t>71073916</t>
  </si>
  <si>
    <t>71073930</t>
  </si>
  <si>
    <t>71073955</t>
  </si>
  <si>
    <t>71073972</t>
  </si>
  <si>
    <t>71073982</t>
  </si>
  <si>
    <t>71074001</t>
  </si>
  <si>
    <t>71074007</t>
  </si>
  <si>
    <t>71074011</t>
  </si>
  <si>
    <t>71074015</t>
  </si>
  <si>
    <t>71074026</t>
  </si>
  <si>
    <t>Pugmill P13 TO (104460) TXDOT Sidewalks 270 and 96 - Main Lane</t>
  </si>
  <si>
    <t>71074036</t>
  </si>
  <si>
    <t>71074049</t>
  </si>
  <si>
    <t>71074060</t>
  </si>
  <si>
    <t>37140746</t>
  </si>
  <si>
    <t>D61</t>
  </si>
  <si>
    <t>R004091</t>
  </si>
  <si>
    <t>37140763</t>
  </si>
  <si>
    <t>37140771</t>
  </si>
  <si>
    <t>37140789</t>
  </si>
  <si>
    <t>37140857</t>
  </si>
  <si>
    <t>37140882</t>
  </si>
  <si>
    <t>37140914</t>
  </si>
  <si>
    <t>37140944</t>
  </si>
  <si>
    <t>37140963</t>
  </si>
  <si>
    <t>37140981</t>
  </si>
  <si>
    <t>73075912</t>
  </si>
  <si>
    <t>D76</t>
  </si>
  <si>
    <t>R004090</t>
  </si>
  <si>
    <t>73075943</t>
  </si>
  <si>
    <t>Pugmill P3 TO (110520) Jordan Ranch Street Ded 14&amp;15 WL &amp; SS Ext</t>
  </si>
  <si>
    <t>73075969</t>
  </si>
  <si>
    <t>73076000</t>
  </si>
  <si>
    <t>73076027</t>
  </si>
  <si>
    <t>Pugmill P3 TO (117544) Wildrye Mitigation</t>
  </si>
  <si>
    <t>73076062</t>
  </si>
  <si>
    <t>73076082</t>
  </si>
  <si>
    <t>73076109</t>
  </si>
  <si>
    <t>73076129</t>
  </si>
  <si>
    <t>73076162</t>
  </si>
  <si>
    <t>73076195</t>
  </si>
  <si>
    <t>73076230</t>
  </si>
  <si>
    <t>73076243</t>
  </si>
  <si>
    <t>73076257</t>
  </si>
  <si>
    <t>73076281</t>
  </si>
  <si>
    <t>73076309</t>
  </si>
  <si>
    <t>73076331</t>
  </si>
  <si>
    <t>73076342</t>
  </si>
  <si>
    <t>Pugmill P3 TO (97202) Tomball West High School 3</t>
  </si>
  <si>
    <t>31126124</t>
  </si>
  <si>
    <t>D85</t>
  </si>
  <si>
    <t>R004088</t>
  </si>
  <si>
    <t>31126136</t>
  </si>
  <si>
    <t>31126149</t>
  </si>
  <si>
    <t>31126162</t>
  </si>
  <si>
    <t>31126175</t>
  </si>
  <si>
    <t>31126189</t>
  </si>
  <si>
    <t>31126200</t>
  </si>
  <si>
    <t>71073909</t>
  </si>
  <si>
    <t>D88</t>
  </si>
  <si>
    <t>R004076</t>
  </si>
  <si>
    <t>71073925</t>
  </si>
  <si>
    <t>71073951</t>
  </si>
  <si>
    <t>71073966</t>
  </si>
  <si>
    <t>71073977</t>
  </si>
  <si>
    <t>71074020</t>
  </si>
  <si>
    <t>71074031</t>
  </si>
  <si>
    <t>71074045</t>
  </si>
  <si>
    <t>71074058</t>
  </si>
  <si>
    <t>31126012</t>
  </si>
  <si>
    <t>D94</t>
  </si>
  <si>
    <t>R004080</t>
  </si>
  <si>
    <t>31126038</t>
  </si>
  <si>
    <t>31126054</t>
  </si>
  <si>
    <t>31126075</t>
  </si>
  <si>
    <t>31126092</t>
  </si>
  <si>
    <t>31126105</t>
  </si>
  <si>
    <t>31126123</t>
  </si>
  <si>
    <t>31126134</t>
  </si>
  <si>
    <t>31126147</t>
  </si>
  <si>
    <t>31126165</t>
  </si>
  <si>
    <t>31126177</t>
  </si>
  <si>
    <t>31126191</t>
  </si>
  <si>
    <t>31126202</t>
  </si>
  <si>
    <t>71073912</t>
  </si>
  <si>
    <t>D95</t>
  </si>
  <si>
    <t>R004077</t>
  </si>
  <si>
    <t>71073923</t>
  </si>
  <si>
    <t>71073940</t>
  </si>
  <si>
    <t>Pugmill P13 TO (105240) SAMARA SEC 12 &amp; SAMARA WAY</t>
  </si>
  <si>
    <t>71073952</t>
  </si>
  <si>
    <t>71073969</t>
  </si>
  <si>
    <t>71073980</t>
  </si>
  <si>
    <t>71073984</t>
  </si>
  <si>
    <t>71073996</t>
  </si>
  <si>
    <t>71074005</t>
  </si>
  <si>
    <t>71074010</t>
  </si>
  <si>
    <t>71074021</t>
  </si>
  <si>
    <t>71074032</t>
  </si>
  <si>
    <t>71074040</t>
  </si>
  <si>
    <t>71074052</t>
  </si>
  <si>
    <t>71073914</t>
  </si>
  <si>
    <t>D99</t>
  </si>
  <si>
    <t>R004078</t>
  </si>
  <si>
    <t>71073934</t>
  </si>
  <si>
    <t>71073948</t>
  </si>
  <si>
    <t>71073961</t>
  </si>
  <si>
    <t>71073975</t>
  </si>
  <si>
    <t>71073990</t>
  </si>
  <si>
    <t>71074023</t>
  </si>
  <si>
    <t>71074041</t>
  </si>
  <si>
    <t>71074053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</si>
  <si>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</si>
  <si>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</si>
  <si>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</si>
  <si>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</si>
  <si>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</si>
  <si>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</si>
  <si>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</si>
  <si>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</si>
  <si>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</si>
  <si>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</si>
  <si>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</si>
  <si>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</si>
  <si>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</si>
  <si>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</si>
  <si>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</si>
  <si>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</si>
  <si>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</si>
  <si>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</si>
  <si>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</si>
  <si>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</si>
  <si>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</si>
  <si>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</si>
  <si>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</si>
  <si>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</si>
  <si>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</si>
  <si>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</si>
  <si>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</si>
  <si>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</si>
  <si>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</si>
  <si>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</si>
  <si>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</si>
  <si>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</si>
  <si>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</si>
  <si>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</si>
  <si>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</si>
  <si>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</si>
  <si>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</si>
  <si>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</si>
  <si>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</si>
  <si>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</si>
  <si>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</si>
  <si>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</si>
  <si>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</si>
  <si>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</si>
  <si>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</si>
  <si>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</si>
  <si>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</si>
  <si>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</si>
  <si>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</si>
  <si>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</si>
  <si>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</si>
  <si>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</si>
  <si>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</si>
  <si>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</si>
  <si>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</si>
  <si>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</si>
  <si>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</si>
  <si>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</si>
  <si>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</si>
  <si>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</si>
  <si>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</si>
  <si>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</si>
  <si>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</si>
  <si>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</si>
  <si>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</si>
  <si>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</si>
  <si>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</si>
  <si>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</si>
  <si>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</si>
  <si>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</si>
  <si>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</si>
  <si>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</si>
  <si>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</si>
  <si>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</si>
  <si>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</si>
  <si>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</si>
  <si>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</si>
  <si>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</si>
  <si>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</si>
  <si>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</si>
  <si>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</si>
  <si>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</si>
  <si>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</si>
  <si>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</si>
  <si>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</si>
  <si>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</si>
  <si>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</si>
  <si>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</si>
  <si>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</si>
  <si>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</si>
  <si>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</si>
  <si>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</si>
  <si>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</si>
  <si>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</si>
  <si>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</si>
  <si>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</si>
  <si>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</si>
  <si>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</si>
  <si>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</si>
  <si>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</si>
  <si>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</si>
  <si>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</si>
  <si>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</si>
  <si>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</si>
  <si>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</si>
  <si>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</si>
  <si>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</si>
  <si>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</si>
  <si>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</si>
  <si>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</si>
  <si>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</si>
  <si>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</si>
  <si>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</si>
  <si>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</si>
  <si>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</si>
  <si>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</si>
  <si>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</si>
  <si>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</si>
  <si>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</si>
  <si>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</si>
  <si>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</si>
  <si>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</si>
  <si>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</si>
  <si>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</si>
  <si>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</si>
  <si>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</si>
  <si>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</si>
  <si>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</si>
  <si>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</si>
  <si>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</si>
  <si>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</si>
  <si>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</si>
  <si>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</si>
  <si>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</si>
  <si>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</si>
  <si>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</si>
  <si>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</si>
  <si>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</si>
  <si>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</si>
  <si>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</si>
  <si>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</si>
  <si>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</si>
  <si>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</si>
  <si>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</si>
  <si>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</si>
  <si>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</si>
  <si>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</si>
  <si>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</si>
  <si>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</si>
  <si>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</si>
  <si>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</si>
  <si>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</si>
  <si>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</si>
  <si>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</si>
  <si>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</si>
  <si>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</si>
  <si>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</si>
  <si>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</si>
  <si>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</si>
  <si>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</si>
  <si>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</si>
  <si>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</si>
  <si>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</si>
  <si>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</si>
  <si>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</si>
  <si>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</si>
  <si>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</si>
  <si>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</si>
  <si>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</si>
  <si>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</si>
  <si>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</si>
  <si>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</si>
  <si>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</si>
  <si>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</si>
  <si>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</si>
  <si>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</si>
  <si>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</si>
  <si>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</si>
  <si>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</si>
  <si>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</si>
  <si>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</si>
  <si>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</si>
  <si>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</si>
  <si>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</si>
  <si>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</si>
  <si>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</si>
  <si>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</si>
  <si>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</si>
  <si>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</si>
  <si>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</si>
  <si>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</si>
  <si>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</si>
  <si>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</si>
  <si>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</si>
  <si>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</si>
  <si>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</si>
  <si>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</si>
  <si>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</si>
  <si>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</si>
  <si>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</si>
  <si>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</si>
  <si>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</si>
  <si>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</si>
  <si>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</si>
  <si>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</si>
  <si>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</si>
  <si>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</si>
  <si>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</si>
  <si>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</si>
  <si>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</si>
  <si>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</si>
  <si>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</si>
  <si>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</si>
  <si>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</si>
  <si>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</si>
  <si>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</si>
  <si>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</si>
  <si>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</si>
  <si>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</si>
  <si>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</si>
  <si>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</si>
  <si>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</si>
  <si>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</si>
  <si>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</si>
  <si>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</si>
  <si>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</si>
  <si>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</si>
  <si>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</si>
  <si>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</si>
  <si>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</si>
  <si>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</si>
  <si>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</si>
  <si>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</si>
  <si>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</si>
  <si>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</si>
  <si>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</si>
  <si>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</si>
  <si>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</si>
  <si>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</si>
  <si>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</si>
  <si>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</si>
  <si>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</si>
  <si>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</si>
  <si>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</si>
  <si>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</si>
  <si>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</si>
  <si>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</si>
  <si>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</si>
  <si>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</si>
  <si>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</si>
  <si>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</si>
  <si>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</si>
  <si>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</si>
  <si>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</si>
  <si>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</si>
  <si>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</si>
  <si>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</si>
  <si>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</si>
  <si>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</si>
  <si>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D206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</si>
  <si>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</si>
  <si>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</si>
  <si>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</si>
  <si>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</si>
  <si>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</si>
  <si>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</si>
  <si>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</si>
  <si>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</si>
  <si>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</si>
  <si>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</si>
  <si>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</si>
  <si>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</si>
  <si>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</si>
  <si>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</si>
  <si>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</si>
  <si>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</si>
  <si>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</si>
  <si>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</si>
  <si>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</si>
  <si>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</si>
  <si>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</si>
  <si>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</si>
  <si>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</si>
  <si>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</si>
  <si>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</si>
  <si>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</si>
  <si>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</si>
  <si>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</si>
  <si>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</si>
  <si>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</si>
  <si>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</si>
  <si>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</si>
  <si>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</si>
  <si>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</si>
  <si>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</si>
  <si>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</si>
  <si>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</si>
  <si>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</si>
  <si>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</si>
  <si>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</si>
  <si>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</si>
  <si>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</si>
  <si>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</si>
  <si>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</si>
  <si>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</si>
  <si>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</si>
  <si>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</si>
  <si>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</si>
  <si>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</si>
  <si>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</si>
  <si>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</si>
  <si>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</si>
  <si>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</si>
  <si>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</si>
  <si>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</si>
  <si>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</si>
  <si>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</si>
  <si>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</si>
  <si>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72051246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</si>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</sst>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21" totalsRowCount="1">
  <autoFilter ref="A1:J5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77" totalsRowCount="1">
  <autoFilter ref="A1:I47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7" totalsRowCount="1">
  <autoFilter ref="A1:H1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2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18.47</v>
      </c>
      <c r="E2" s="2">
        <v>5.95</v>
      </c>
      <c r="F2" s="2">
        <v>109.9</v>
      </c>
      <c r="G2" t="s">
        <v>13</v>
      </c>
      <c r="H2">
        <f ca="1">IF(109.9&lt;&gt;109.9,0,0)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</v>
      </c>
      <c r="E3" s="2">
        <v>7.1</v>
      </c>
      <c r="F3" s="2">
        <v>131.35</v>
      </c>
      <c r="G3" t="s">
        <v>13</v>
      </c>
      <c r="H3">
        <f ca="1">IF(131.35&lt;&gt;131.35,0,0)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18.45</v>
      </c>
      <c r="E4" s="2">
        <v>5.45</v>
      </c>
      <c r="F4" s="2">
        <v>100.55</v>
      </c>
      <c r="G4" t="s">
        <v>13</v>
      </c>
      <c r="H4">
        <f ca="1">IF(100.55&lt;&gt;100.55,0,0)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18.58</v>
      </c>
      <c r="E5" s="2">
        <v>5.15</v>
      </c>
      <c r="F5" s="2">
        <v>95.69</v>
      </c>
      <c r="G5" t="s">
        <v>13</v>
      </c>
      <c r="H5">
        <f ca="1">IF(95.69&lt;&gt;95.69,0,0)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18.57</v>
      </c>
      <c r="E6" s="2">
        <v>3.7</v>
      </c>
      <c r="F6" s="2">
        <v>68.71</v>
      </c>
      <c r="G6" t="s">
        <v>13</v>
      </c>
      <c r="H6">
        <f ca="1">IF(68.71&lt;&gt;68.71,0,0)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18.55</v>
      </c>
      <c r="E7" s="2">
        <v>5.15</v>
      </c>
      <c r="F7" s="2">
        <v>95.53</v>
      </c>
      <c r="G7" t="s">
        <v>13</v>
      </c>
      <c r="H7">
        <f ca="1">IF(95.53&lt;&gt;95.53,0,0)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20</v>
      </c>
      <c r="D8" s="1">
        <v>18.45</v>
      </c>
      <c r="E8" s="2">
        <v>5.15</v>
      </c>
      <c r="F8" s="2">
        <v>95.02</v>
      </c>
      <c r="G8" t="s">
        <v>13</v>
      </c>
      <c r="H8">
        <f ca="1">IF(95.02&lt;&gt;95.02,0,0)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18.44</v>
      </c>
      <c r="E9" s="2">
        <v>5.7</v>
      </c>
      <c r="F9" s="2">
        <v>105.11</v>
      </c>
      <c r="G9" t="s">
        <v>13</v>
      </c>
      <c r="H9">
        <f ca="1">IF(105.11&lt;&gt;105.11,0,0)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18.42</v>
      </c>
      <c r="E10" s="2">
        <v>4.55</v>
      </c>
      <c r="F10" s="2">
        <v>83.81</v>
      </c>
      <c r="G10" t="s">
        <v>13</v>
      </c>
      <c r="H10">
        <f ca="1">IF(83.81&lt;&gt;83.81,0,0)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19.05</v>
      </c>
      <c r="E11" s="2">
        <v>5.45</v>
      </c>
      <c r="F11" s="2">
        <v>103.82</v>
      </c>
      <c r="G11" t="s">
        <v>32</v>
      </c>
      <c r="H11">
        <f ca="1">IF(103.82&lt;&gt;103.82,0,0)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18.98</v>
      </c>
      <c r="E12" s="2">
        <v>5.45</v>
      </c>
      <c r="F12" s="2">
        <v>103.44</v>
      </c>
      <c r="G12" t="s">
        <v>32</v>
      </c>
      <c r="H12">
        <f ca="1">IF(103.44&lt;&gt;103.44,0,0)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19.02</v>
      </c>
      <c r="E13" s="2">
        <v>4.95</v>
      </c>
      <c r="F13" s="2">
        <v>94.15</v>
      </c>
      <c r="G13" t="s">
        <v>32</v>
      </c>
      <c r="H13">
        <f ca="1">IF(94.15&lt;&gt;94.15,0,0)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38</v>
      </c>
      <c r="D14" s="1">
        <v>19.04</v>
      </c>
      <c r="E14" s="2">
        <v>5.15</v>
      </c>
      <c r="F14" s="2">
        <v>98.06</v>
      </c>
      <c r="G14" t="s">
        <v>32</v>
      </c>
      <c r="H14">
        <f ca="1">IF(98.06&lt;&gt;98.06,0,0)</f>
        <v>0</v>
      </c>
      <c r="I14" t="s">
        <v>14</v>
      </c>
      <c r="J14" t="s">
        <v>14</v>
      </c>
    </row>
    <row r="15" spans="1:10">
      <c r="A15" t="s">
        <v>39</v>
      </c>
      <c r="B15" t="s">
        <v>30</v>
      </c>
      <c r="C15" t="s">
        <v>40</v>
      </c>
      <c r="D15" s="1">
        <v>18.93</v>
      </c>
      <c r="E15" s="2">
        <v>4.95</v>
      </c>
      <c r="F15" s="2">
        <v>93.7</v>
      </c>
      <c r="G15" t="s">
        <v>32</v>
      </c>
      <c r="H15">
        <f ca="1">IF(93.7&lt;&gt;93.7,0,0)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40</v>
      </c>
      <c r="D16" s="1">
        <v>19.06</v>
      </c>
      <c r="E16" s="2">
        <v>4.95</v>
      </c>
      <c r="F16" s="2">
        <v>94.35</v>
      </c>
      <c r="G16" t="s">
        <v>32</v>
      </c>
      <c r="H16">
        <f ca="1">IF(94.35&lt;&gt;94.35,0,0)</f>
        <v>0</v>
      </c>
      <c r="I16" t="s">
        <v>14</v>
      </c>
      <c r="J16" t="s">
        <v>14</v>
      </c>
    </row>
    <row r="17" spans="1:10">
      <c r="A17" t="s">
        <v>42</v>
      </c>
      <c r="B17" t="s">
        <v>30</v>
      </c>
      <c r="C17" t="s">
        <v>43</v>
      </c>
      <c r="D17" s="1">
        <v>18.84</v>
      </c>
      <c r="E17" s="2">
        <v>4.2</v>
      </c>
      <c r="F17" s="2">
        <v>79.13</v>
      </c>
      <c r="G17" t="s">
        <v>32</v>
      </c>
      <c r="H17">
        <f ca="1">IF(79.13&lt;&gt;79.13,0,0)</f>
        <v>0</v>
      </c>
      <c r="I17" t="s">
        <v>14</v>
      </c>
      <c r="J17" t="s">
        <v>14</v>
      </c>
    </row>
    <row r="18" spans="1:10">
      <c r="A18" t="s">
        <v>44</v>
      </c>
      <c r="B18" t="s">
        <v>30</v>
      </c>
      <c r="C18" t="s">
        <v>36</v>
      </c>
      <c r="D18" s="1">
        <v>18.86</v>
      </c>
      <c r="E18" s="2">
        <v>4.95</v>
      </c>
      <c r="F18" s="2">
        <v>93.36</v>
      </c>
      <c r="G18" t="s">
        <v>32</v>
      </c>
      <c r="H18">
        <f ca="1">IF(93.36&lt;&gt;93.36,0,0)</f>
        <v>0</v>
      </c>
      <c r="I18" t="s">
        <v>14</v>
      </c>
      <c r="J18" t="s">
        <v>14</v>
      </c>
    </row>
    <row r="19" spans="1:10">
      <c r="A19" t="s">
        <v>45</v>
      </c>
      <c r="B19" t="s">
        <v>30</v>
      </c>
      <c r="C19" t="s">
        <v>46</v>
      </c>
      <c r="D19" s="1">
        <v>18.93</v>
      </c>
      <c r="E19" s="2">
        <v>4.55</v>
      </c>
      <c r="F19" s="2">
        <v>86.13</v>
      </c>
      <c r="G19" t="s">
        <v>32</v>
      </c>
      <c r="H19">
        <f ca="1">IF(86.13&lt;&gt;86.13,0,0)</f>
        <v>0</v>
      </c>
      <c r="I19" t="s">
        <v>14</v>
      </c>
      <c r="J19" t="s">
        <v>14</v>
      </c>
    </row>
    <row r="20" spans="1:10">
      <c r="A20" t="s">
        <v>47</v>
      </c>
      <c r="B20" t="s">
        <v>30</v>
      </c>
      <c r="C20" t="s">
        <v>34</v>
      </c>
      <c r="D20" s="1">
        <v>18.86</v>
      </c>
      <c r="E20" s="2">
        <v>5.45</v>
      </c>
      <c r="F20" s="2">
        <v>102.79</v>
      </c>
      <c r="G20" t="s">
        <v>32</v>
      </c>
      <c r="H20">
        <f ca="1">IF(102.79&lt;&gt;102.79,0,0)</f>
        <v>0</v>
      </c>
      <c r="I20" t="s">
        <v>14</v>
      </c>
      <c r="J20" t="s">
        <v>14</v>
      </c>
    </row>
    <row r="21" spans="1:10">
      <c r="A21" t="s">
        <v>48</v>
      </c>
      <c r="B21" t="s">
        <v>49</v>
      </c>
      <c r="C21" t="s">
        <v>22</v>
      </c>
      <c r="D21" s="1">
        <v>20.12</v>
      </c>
      <c r="E21" s="2">
        <v>3.7</v>
      </c>
      <c r="F21" s="2">
        <v>74.44</v>
      </c>
      <c r="G21" t="s">
        <v>50</v>
      </c>
      <c r="H21">
        <f ca="1">IF(74.44&lt;&gt;74.44,0,0)</f>
        <v>0</v>
      </c>
      <c r="I21" t="s">
        <v>14</v>
      </c>
      <c r="J21" t="s">
        <v>14</v>
      </c>
    </row>
    <row r="22" spans="1:10">
      <c r="A22" t="s">
        <v>51</v>
      </c>
      <c r="B22" t="s">
        <v>49</v>
      </c>
      <c r="C22" t="s">
        <v>22</v>
      </c>
      <c r="D22" s="1">
        <v>20.27</v>
      </c>
      <c r="E22" s="2">
        <v>3.7</v>
      </c>
      <c r="F22" s="2">
        <v>75</v>
      </c>
      <c r="G22" t="s">
        <v>50</v>
      </c>
      <c r="H22">
        <f ca="1">IF(75&lt;&gt;75,0,0)</f>
        <v>0</v>
      </c>
      <c r="I22" t="s">
        <v>14</v>
      </c>
      <c r="J22" t="s">
        <v>14</v>
      </c>
    </row>
    <row r="23" spans="1:10">
      <c r="A23" t="s">
        <v>52</v>
      </c>
      <c r="B23" t="s">
        <v>49</v>
      </c>
      <c r="C23" t="s">
        <v>53</v>
      </c>
      <c r="D23" s="1">
        <v>19.28</v>
      </c>
      <c r="E23" s="2">
        <v>8.25</v>
      </c>
      <c r="F23" s="2">
        <v>159.06</v>
      </c>
      <c r="G23" t="s">
        <v>50</v>
      </c>
      <c r="H23">
        <f ca="1">IF(159.06&lt;&gt;159.06,0,0)</f>
        <v>0</v>
      </c>
      <c r="I23" t="s">
        <v>14</v>
      </c>
      <c r="J23" t="s">
        <v>14</v>
      </c>
    </row>
    <row r="24" spans="1:10">
      <c r="A24" t="s">
        <v>54</v>
      </c>
      <c r="B24" t="s">
        <v>49</v>
      </c>
      <c r="C24" t="s">
        <v>55</v>
      </c>
      <c r="D24" s="1">
        <v>19.71</v>
      </c>
      <c r="E24" s="2">
        <v>5.95</v>
      </c>
      <c r="F24" s="2">
        <v>117.27</v>
      </c>
      <c r="G24" t="s">
        <v>50</v>
      </c>
      <c r="H24">
        <f ca="1">IF(117.27&lt;&gt;117.27,0,0)</f>
        <v>0</v>
      </c>
      <c r="I24" t="s">
        <v>14</v>
      </c>
      <c r="J24" t="s">
        <v>14</v>
      </c>
    </row>
    <row r="25" spans="1:10">
      <c r="A25" t="s">
        <v>56</v>
      </c>
      <c r="B25" t="s">
        <v>49</v>
      </c>
      <c r="C25" t="s">
        <v>57</v>
      </c>
      <c r="D25" s="1">
        <v>19.22</v>
      </c>
      <c r="E25" s="2">
        <v>5.95</v>
      </c>
      <c r="F25" s="2">
        <v>114.36</v>
      </c>
      <c r="G25" t="s">
        <v>50</v>
      </c>
      <c r="H25">
        <f ca="1">IF(114.36&lt;&gt;114.36,0,0)</f>
        <v>0</v>
      </c>
      <c r="I25" t="s">
        <v>14</v>
      </c>
      <c r="J25" t="s">
        <v>14</v>
      </c>
    </row>
    <row r="26" spans="1:10">
      <c r="A26" t="s">
        <v>58</v>
      </c>
      <c r="B26" t="s">
        <v>49</v>
      </c>
      <c r="C26" t="s">
        <v>59</v>
      </c>
      <c r="D26" s="1">
        <v>19.32</v>
      </c>
      <c r="E26" s="2">
        <v>5.45</v>
      </c>
      <c r="F26" s="2">
        <v>105.29</v>
      </c>
      <c r="G26" t="s">
        <v>50</v>
      </c>
      <c r="H26">
        <f ca="1">IF(105.29&lt;&gt;105.29,0,0)</f>
        <v>0</v>
      </c>
      <c r="I26" t="s">
        <v>14</v>
      </c>
      <c r="J26" t="s">
        <v>14</v>
      </c>
    </row>
    <row r="27" spans="1:10">
      <c r="A27" t="s">
        <v>60</v>
      </c>
      <c r="B27" t="s">
        <v>49</v>
      </c>
      <c r="C27" t="s">
        <v>59</v>
      </c>
      <c r="D27" s="1">
        <v>19.17</v>
      </c>
      <c r="E27" s="2">
        <v>5.45</v>
      </c>
      <c r="F27" s="2">
        <v>104.48</v>
      </c>
      <c r="G27" t="s">
        <v>50</v>
      </c>
      <c r="H27">
        <f ca="1">IF(104.48&lt;&gt;104.48,0,0)</f>
        <v>0</v>
      </c>
      <c r="I27" t="s">
        <v>14</v>
      </c>
      <c r="J27" t="s">
        <v>14</v>
      </c>
    </row>
    <row r="28" spans="1:10">
      <c r="A28" t="s">
        <v>61</v>
      </c>
      <c r="B28" t="s">
        <v>49</v>
      </c>
      <c r="C28" t="s">
        <v>62</v>
      </c>
      <c r="D28" s="1">
        <v>19.2</v>
      </c>
      <c r="E28" s="2">
        <v>10.75</v>
      </c>
      <c r="F28" s="2">
        <v>206.4</v>
      </c>
      <c r="G28" t="s">
        <v>50</v>
      </c>
      <c r="H28">
        <f ca="1">IF(206.4&lt;&gt;206.4,0,0)</f>
        <v>0</v>
      </c>
      <c r="I28" t="s">
        <v>14</v>
      </c>
      <c r="J28" t="s">
        <v>14</v>
      </c>
    </row>
    <row r="29" spans="1:10">
      <c r="A29" t="s">
        <v>63</v>
      </c>
      <c r="B29" t="s">
        <v>49</v>
      </c>
      <c r="C29" t="s">
        <v>59</v>
      </c>
      <c r="D29" s="1">
        <v>19.3</v>
      </c>
      <c r="E29" s="2">
        <v>5.45</v>
      </c>
      <c r="F29" s="2">
        <v>105.19</v>
      </c>
      <c r="G29" t="s">
        <v>50</v>
      </c>
      <c r="H29">
        <f ca="1">IF(105.19&lt;&gt;105.18,0.009999999999990905,0)</f>
        <v>0</v>
      </c>
      <c r="I29" t="s">
        <v>14</v>
      </c>
      <c r="J29" t="s">
        <v>14</v>
      </c>
    </row>
    <row r="30" spans="1:10">
      <c r="A30" t="s">
        <v>64</v>
      </c>
      <c r="B30" t="s">
        <v>49</v>
      </c>
      <c r="C30" t="s">
        <v>57</v>
      </c>
      <c r="D30" s="1">
        <v>19.15</v>
      </c>
      <c r="E30" s="2">
        <v>5.95</v>
      </c>
      <c r="F30" s="2">
        <v>113.94</v>
      </c>
      <c r="G30" t="s">
        <v>50</v>
      </c>
      <c r="H30">
        <f ca="1">IF(113.94&lt;&gt;113.94,0,0)</f>
        <v>0</v>
      </c>
      <c r="I30" t="s">
        <v>14</v>
      </c>
      <c r="J30" t="s">
        <v>14</v>
      </c>
    </row>
    <row r="31" spans="1:10">
      <c r="A31" t="s">
        <v>65</v>
      </c>
      <c r="B31" t="s">
        <v>49</v>
      </c>
      <c r="C31" t="s">
        <v>59</v>
      </c>
      <c r="D31" s="1">
        <v>19.67</v>
      </c>
      <c r="E31" s="2">
        <v>5.45</v>
      </c>
      <c r="F31" s="2">
        <v>107.2</v>
      </c>
      <c r="G31" t="s">
        <v>50</v>
      </c>
      <c r="H31">
        <f ca="1">IF(107.2&lt;&gt;107.2,0,0)</f>
        <v>0</v>
      </c>
      <c r="I31" t="s">
        <v>14</v>
      </c>
      <c r="J31" t="s">
        <v>14</v>
      </c>
    </row>
    <row r="32" spans="1:10">
      <c r="A32" t="s">
        <v>66</v>
      </c>
      <c r="B32" t="s">
        <v>49</v>
      </c>
      <c r="C32" t="s">
        <v>57</v>
      </c>
      <c r="D32" s="1">
        <v>19.13</v>
      </c>
      <c r="E32" s="2">
        <v>5.95</v>
      </c>
      <c r="F32" s="2">
        <v>113.82</v>
      </c>
      <c r="G32" t="s">
        <v>50</v>
      </c>
      <c r="H32">
        <f ca="1">IF(113.82&lt;&gt;113.82,0,0)</f>
        <v>0</v>
      </c>
      <c r="I32" t="s">
        <v>14</v>
      </c>
      <c r="J32" t="s">
        <v>14</v>
      </c>
    </row>
    <row r="33" spans="1:10">
      <c r="A33" t="s">
        <v>67</v>
      </c>
      <c r="B33" t="s">
        <v>49</v>
      </c>
      <c r="C33" t="s">
        <v>57</v>
      </c>
      <c r="D33" s="1">
        <v>19.11</v>
      </c>
      <c r="E33" s="2">
        <v>5.95</v>
      </c>
      <c r="F33" s="2">
        <v>113.7</v>
      </c>
      <c r="G33" t="s">
        <v>50</v>
      </c>
      <c r="H33">
        <f ca="1">IF(113.7&lt;&gt;113.7,0,0)</f>
        <v>0</v>
      </c>
      <c r="I33" t="s">
        <v>14</v>
      </c>
      <c r="J33" t="s">
        <v>14</v>
      </c>
    </row>
    <row r="34" spans="1:10">
      <c r="A34" t="s">
        <v>68</v>
      </c>
      <c r="B34" t="s">
        <v>49</v>
      </c>
      <c r="C34" t="s">
        <v>57</v>
      </c>
      <c r="D34" s="1">
        <v>19.12</v>
      </c>
      <c r="E34" s="2">
        <v>5.95</v>
      </c>
      <c r="F34" s="2">
        <v>113.76</v>
      </c>
      <c r="G34" t="s">
        <v>50</v>
      </c>
      <c r="H34">
        <f ca="1">IF(113.76&lt;&gt;113.76,0,0)</f>
        <v>0</v>
      </c>
      <c r="I34" t="s">
        <v>14</v>
      </c>
      <c r="J34" t="s">
        <v>14</v>
      </c>
    </row>
    <row r="35" spans="1:10">
      <c r="A35" t="s">
        <v>69</v>
      </c>
      <c r="B35" t="s">
        <v>70</v>
      </c>
      <c r="C35" t="s">
        <v>71</v>
      </c>
      <c r="D35" s="1">
        <v>21.27</v>
      </c>
      <c r="E35" s="2">
        <v>3.7</v>
      </c>
      <c r="F35" s="2">
        <v>78.7</v>
      </c>
      <c r="G35" t="s">
        <v>72</v>
      </c>
      <c r="H35">
        <f ca="1">IF(78.7&lt;&gt;78.7,0,0)</f>
        <v>0</v>
      </c>
      <c r="I35" t="s">
        <v>14</v>
      </c>
      <c r="J35" t="s">
        <v>14</v>
      </c>
    </row>
    <row r="36" spans="1:10">
      <c r="A36" t="s">
        <v>73</v>
      </c>
      <c r="B36" t="s">
        <v>70</v>
      </c>
      <c r="C36" t="s">
        <v>74</v>
      </c>
      <c r="D36" s="1">
        <v>21.14</v>
      </c>
      <c r="E36" s="2">
        <v>8.75</v>
      </c>
      <c r="F36" s="2">
        <v>184.98</v>
      </c>
      <c r="G36" t="s">
        <v>72</v>
      </c>
      <c r="H36">
        <f ca="1">IF(184.98&lt;&gt;184.98,0,0)</f>
        <v>0</v>
      </c>
      <c r="I36" t="s">
        <v>14</v>
      </c>
      <c r="J36" t="s">
        <v>14</v>
      </c>
    </row>
    <row r="37" spans="1:10">
      <c r="A37" t="s">
        <v>75</v>
      </c>
      <c r="B37" t="s">
        <v>70</v>
      </c>
      <c r="C37" t="s">
        <v>76</v>
      </c>
      <c r="D37" s="1">
        <v>21.33</v>
      </c>
      <c r="E37" s="2">
        <v>4.15</v>
      </c>
      <c r="F37" s="2">
        <v>88.52</v>
      </c>
      <c r="G37" t="s">
        <v>72</v>
      </c>
      <c r="H37">
        <f ca="1">IF(88.52&lt;&gt;88.52,0,0)</f>
        <v>0</v>
      </c>
      <c r="I37" t="s">
        <v>14</v>
      </c>
      <c r="J37" t="s">
        <v>14</v>
      </c>
    </row>
    <row r="38" spans="1:10">
      <c r="A38" t="s">
        <v>77</v>
      </c>
      <c r="B38" t="s">
        <v>70</v>
      </c>
      <c r="C38" t="s">
        <v>78</v>
      </c>
      <c r="D38" s="1">
        <v>21.33</v>
      </c>
      <c r="E38" s="2">
        <v>4.55</v>
      </c>
      <c r="F38" s="2">
        <v>97.05</v>
      </c>
      <c r="G38" t="s">
        <v>72</v>
      </c>
      <c r="H38">
        <f ca="1">IF(97.05&lt;&gt;97.05,0,0)</f>
        <v>0</v>
      </c>
      <c r="I38" t="s">
        <v>14</v>
      </c>
      <c r="J38" t="s">
        <v>14</v>
      </c>
    </row>
    <row r="39" spans="1:10">
      <c r="A39" t="s">
        <v>79</v>
      </c>
      <c r="B39" t="s">
        <v>70</v>
      </c>
      <c r="C39" t="s">
        <v>76</v>
      </c>
      <c r="D39" s="1">
        <v>21.05</v>
      </c>
      <c r="E39" s="2">
        <v>4.15</v>
      </c>
      <c r="F39" s="2">
        <v>87.36</v>
      </c>
      <c r="G39" t="s">
        <v>72</v>
      </c>
      <c r="H39">
        <f ca="1">IF(87.36&lt;&gt;87.36,0,0)</f>
        <v>0</v>
      </c>
      <c r="I39" t="s">
        <v>14</v>
      </c>
      <c r="J39" t="s">
        <v>14</v>
      </c>
    </row>
    <row r="40" spans="1:10">
      <c r="A40" t="s">
        <v>80</v>
      </c>
      <c r="B40" t="s">
        <v>70</v>
      </c>
      <c r="C40" t="s">
        <v>78</v>
      </c>
      <c r="D40" s="1">
        <v>21.24</v>
      </c>
      <c r="E40" s="2">
        <v>4.55</v>
      </c>
      <c r="F40" s="2">
        <v>96.64</v>
      </c>
      <c r="G40" t="s">
        <v>72</v>
      </c>
      <c r="H40">
        <f ca="1">IF(96.64&lt;&gt;96.64,0,0)</f>
        <v>0</v>
      </c>
      <c r="I40" t="s">
        <v>14</v>
      </c>
      <c r="J40" t="s">
        <v>14</v>
      </c>
    </row>
    <row r="41" spans="1:10">
      <c r="A41" t="s">
        <v>81</v>
      </c>
      <c r="B41" t="s">
        <v>70</v>
      </c>
      <c r="C41" t="s">
        <v>78</v>
      </c>
      <c r="D41" s="1">
        <v>21.15</v>
      </c>
      <c r="E41" s="2">
        <v>4.55</v>
      </c>
      <c r="F41" s="2">
        <v>96.23</v>
      </c>
      <c r="G41" t="s">
        <v>72</v>
      </c>
      <c r="H41">
        <f ca="1">IF(96.23&lt;&gt;96.23,0,0)</f>
        <v>0</v>
      </c>
      <c r="I41" t="s">
        <v>14</v>
      </c>
      <c r="J41" t="s">
        <v>14</v>
      </c>
    </row>
    <row r="42" spans="1:10">
      <c r="A42" t="s">
        <v>82</v>
      </c>
      <c r="B42" t="s">
        <v>70</v>
      </c>
      <c r="C42" t="s">
        <v>71</v>
      </c>
      <c r="D42" s="1">
        <v>20.94</v>
      </c>
      <c r="E42" s="2">
        <v>3.7</v>
      </c>
      <c r="F42" s="2">
        <v>77.48</v>
      </c>
      <c r="G42" t="s">
        <v>72</v>
      </c>
      <c r="H42">
        <f ca="1">IF(77.48&lt;&gt;77.48,0,0)</f>
        <v>0</v>
      </c>
      <c r="I42" t="s">
        <v>14</v>
      </c>
      <c r="J42" t="s">
        <v>14</v>
      </c>
    </row>
    <row r="43" spans="1:10">
      <c r="A43" t="s">
        <v>83</v>
      </c>
      <c r="B43" t="s">
        <v>70</v>
      </c>
      <c r="C43" t="s">
        <v>71</v>
      </c>
      <c r="D43" s="1">
        <v>21.11</v>
      </c>
      <c r="E43" s="2">
        <v>3.7</v>
      </c>
      <c r="F43" s="2">
        <v>78.11</v>
      </c>
      <c r="G43" t="s">
        <v>72</v>
      </c>
      <c r="H43">
        <f ca="1">IF(78.11&lt;&gt;78.11,0,0)</f>
        <v>0</v>
      </c>
      <c r="I43" t="s">
        <v>14</v>
      </c>
      <c r="J43" t="s">
        <v>14</v>
      </c>
    </row>
    <row r="44" spans="1:10">
      <c r="A44" t="s">
        <v>84</v>
      </c>
      <c r="B44" t="s">
        <v>70</v>
      </c>
      <c r="C44" t="s">
        <v>85</v>
      </c>
      <c r="D44" s="1">
        <v>20.34</v>
      </c>
      <c r="E44" s="2">
        <v>5.95</v>
      </c>
      <c r="F44" s="2">
        <v>121.02</v>
      </c>
      <c r="G44" t="s">
        <v>72</v>
      </c>
      <c r="H44">
        <f ca="1">IF(121.02&lt;&gt;121.02,0,0)</f>
        <v>0</v>
      </c>
      <c r="I44" t="s">
        <v>14</v>
      </c>
      <c r="J44" t="s">
        <v>14</v>
      </c>
    </row>
    <row r="45" spans="1:10">
      <c r="A45" t="s">
        <v>86</v>
      </c>
      <c r="B45" t="s">
        <v>70</v>
      </c>
      <c r="C45" t="s">
        <v>71</v>
      </c>
      <c r="D45" s="1">
        <v>21.21</v>
      </c>
      <c r="E45" s="2">
        <v>3.7</v>
      </c>
      <c r="F45" s="2">
        <v>78.48</v>
      </c>
      <c r="G45" t="s">
        <v>72</v>
      </c>
      <c r="H45">
        <f ca="1">IF(78.48&lt;&gt;78.48,0,0)</f>
        <v>0</v>
      </c>
      <c r="I45" t="s">
        <v>14</v>
      </c>
      <c r="J45" t="s">
        <v>14</v>
      </c>
    </row>
    <row r="46" spans="1:10">
      <c r="A46" t="s">
        <v>87</v>
      </c>
      <c r="B46" t="s">
        <v>70</v>
      </c>
      <c r="C46" t="s">
        <v>71</v>
      </c>
      <c r="D46" s="1">
        <v>21.04</v>
      </c>
      <c r="E46" s="2">
        <v>3.7</v>
      </c>
      <c r="F46" s="2">
        <v>77.85</v>
      </c>
      <c r="G46" t="s">
        <v>72</v>
      </c>
      <c r="H46">
        <f ca="1">IF(77.85&lt;&gt;77.85,0,0)</f>
        <v>0</v>
      </c>
      <c r="I46" t="s">
        <v>14</v>
      </c>
      <c r="J46" t="s">
        <v>14</v>
      </c>
    </row>
    <row r="47" spans="1:10">
      <c r="A47" t="s">
        <v>88</v>
      </c>
      <c r="B47" t="s">
        <v>89</v>
      </c>
      <c r="C47" t="s">
        <v>90</v>
      </c>
      <c r="D47" s="1">
        <v>20.25</v>
      </c>
      <c r="E47" s="2">
        <v>3.95</v>
      </c>
      <c r="F47" s="2">
        <v>79.99</v>
      </c>
      <c r="G47" t="s">
        <v>91</v>
      </c>
      <c r="H47">
        <f ca="1">IF(79.99&lt;&gt;79.99,0,0)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20.17</v>
      </c>
      <c r="E48" s="2">
        <v>3.5</v>
      </c>
      <c r="F48" s="2">
        <v>70.6</v>
      </c>
      <c r="G48" t="s">
        <v>91</v>
      </c>
      <c r="H48">
        <f ca="1">IF(70.6&lt;&gt;70.6,0,0)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90</v>
      </c>
      <c r="D49" s="1">
        <v>20.11</v>
      </c>
      <c r="E49" s="2">
        <v>3.95</v>
      </c>
      <c r="F49" s="2">
        <v>79.43</v>
      </c>
      <c r="G49" t="s">
        <v>91</v>
      </c>
      <c r="H49">
        <f ca="1">IF(79.43&lt;&gt;79.43,0,0)</f>
        <v>0</v>
      </c>
      <c r="I49" t="s">
        <v>14</v>
      </c>
      <c r="J49" t="s">
        <v>14</v>
      </c>
    </row>
    <row r="50" spans="1:10">
      <c r="A50" t="s">
        <v>95</v>
      </c>
      <c r="B50" t="s">
        <v>96</v>
      </c>
      <c r="C50" t="s">
        <v>97</v>
      </c>
      <c r="D50" s="1">
        <v>18.38</v>
      </c>
      <c r="E50" s="2">
        <v>5.15</v>
      </c>
      <c r="F50" s="2">
        <v>94.66</v>
      </c>
      <c r="G50" t="s">
        <v>98</v>
      </c>
      <c r="H50">
        <f ca="1">IF(94.66&lt;&gt;94.66,0,0)</f>
        <v>0</v>
      </c>
      <c r="I50" t="s">
        <v>14</v>
      </c>
      <c r="J50" t="s">
        <v>14</v>
      </c>
    </row>
    <row r="51" spans="1:10">
      <c r="A51" t="s">
        <v>99</v>
      </c>
      <c r="B51" t="s">
        <v>96</v>
      </c>
      <c r="C51" t="s">
        <v>100</v>
      </c>
      <c r="D51" s="1">
        <v>18.39</v>
      </c>
      <c r="E51" s="2">
        <v>5.45</v>
      </c>
      <c r="F51" s="2">
        <v>100.23</v>
      </c>
      <c r="G51" t="s">
        <v>98</v>
      </c>
      <c r="H51">
        <f ca="1">IF(100.23&lt;&gt;100.23,0,0)</f>
        <v>0</v>
      </c>
      <c r="I51" t="s">
        <v>14</v>
      </c>
      <c r="J51" t="s">
        <v>14</v>
      </c>
    </row>
    <row r="52" spans="1:10">
      <c r="A52" t="s">
        <v>101</v>
      </c>
      <c r="B52" t="s">
        <v>96</v>
      </c>
      <c r="C52" t="s">
        <v>102</v>
      </c>
      <c r="D52" s="1">
        <v>18.27</v>
      </c>
      <c r="E52" s="2">
        <v>4.4</v>
      </c>
      <c r="F52" s="2">
        <v>80.39</v>
      </c>
      <c r="G52" t="s">
        <v>98</v>
      </c>
      <c r="H52">
        <f ca="1">IF(80.39&lt;&gt;80.39,0,0)</f>
        <v>0</v>
      </c>
      <c r="I52" t="s">
        <v>14</v>
      </c>
      <c r="J52" t="s">
        <v>14</v>
      </c>
    </row>
    <row r="53" spans="1:10">
      <c r="A53" t="s">
        <v>103</v>
      </c>
      <c r="B53" t="s">
        <v>104</v>
      </c>
      <c r="C53" t="s">
        <v>90</v>
      </c>
      <c r="D53" s="1">
        <v>18.5</v>
      </c>
      <c r="E53" s="2">
        <v>3.95</v>
      </c>
      <c r="F53" s="2">
        <v>73.08</v>
      </c>
      <c r="G53" t="s">
        <v>105</v>
      </c>
      <c r="H53">
        <f ca="1">IF(73.08&lt;&gt;73.08,0,0)</f>
        <v>0</v>
      </c>
      <c r="I53" t="s">
        <v>14</v>
      </c>
      <c r="J53" t="s">
        <v>14</v>
      </c>
    </row>
    <row r="54" spans="1:10">
      <c r="A54" t="s">
        <v>106</v>
      </c>
      <c r="B54" t="s">
        <v>104</v>
      </c>
      <c r="C54" t="s">
        <v>107</v>
      </c>
      <c r="D54" s="1">
        <v>18.54</v>
      </c>
      <c r="E54" s="2">
        <v>8.25</v>
      </c>
      <c r="F54" s="2">
        <v>152.96</v>
      </c>
      <c r="G54" t="s">
        <v>105</v>
      </c>
      <c r="H54">
        <f ca="1">IF(152.96&lt;&gt;152.95,0.010000000000019327,0)</f>
        <v>0</v>
      </c>
      <c r="I54" t="s">
        <v>14</v>
      </c>
      <c r="J54" t="s">
        <v>14</v>
      </c>
    </row>
    <row r="55" spans="1:10">
      <c r="A55" t="s">
        <v>108</v>
      </c>
      <c r="B55" t="s">
        <v>104</v>
      </c>
      <c r="C55" t="s">
        <v>109</v>
      </c>
      <c r="D55" s="1">
        <v>18.51</v>
      </c>
      <c r="E55" s="2">
        <v>4.15</v>
      </c>
      <c r="F55" s="2">
        <v>76.82</v>
      </c>
      <c r="G55" t="s">
        <v>105</v>
      </c>
      <c r="H55">
        <f ca="1">IF(76.82&lt;&gt;76.82,0,0)</f>
        <v>0</v>
      </c>
      <c r="I55" t="s">
        <v>14</v>
      </c>
      <c r="J55" t="s">
        <v>14</v>
      </c>
    </row>
    <row r="56" spans="1:10">
      <c r="A56" t="s">
        <v>110</v>
      </c>
      <c r="B56" t="s">
        <v>104</v>
      </c>
      <c r="C56" t="s">
        <v>93</v>
      </c>
      <c r="D56" s="1">
        <v>18.54</v>
      </c>
      <c r="E56" s="2">
        <v>3.5</v>
      </c>
      <c r="F56" s="2">
        <v>64.89</v>
      </c>
      <c r="G56" t="s">
        <v>105</v>
      </c>
      <c r="H56">
        <f ca="1">IF(64.89&lt;&gt;64.89,0,0)</f>
        <v>0</v>
      </c>
      <c r="I56" t="s">
        <v>14</v>
      </c>
      <c r="J56" t="s">
        <v>14</v>
      </c>
    </row>
    <row r="57" spans="1:10">
      <c r="A57" t="s">
        <v>111</v>
      </c>
      <c r="B57" t="s">
        <v>104</v>
      </c>
      <c r="C57" t="s">
        <v>112</v>
      </c>
      <c r="D57" s="1">
        <v>18.52</v>
      </c>
      <c r="E57" s="2">
        <v>6.2</v>
      </c>
      <c r="F57" s="2">
        <v>114.82</v>
      </c>
      <c r="G57" t="s">
        <v>105</v>
      </c>
      <c r="H57">
        <f ca="1">IF(114.82&lt;&gt;114.82,0,0)</f>
        <v>0</v>
      </c>
      <c r="I57" t="s">
        <v>14</v>
      </c>
      <c r="J57" t="s">
        <v>14</v>
      </c>
    </row>
    <row r="58" spans="1:10">
      <c r="A58" t="s">
        <v>113</v>
      </c>
      <c r="B58" t="s">
        <v>104</v>
      </c>
      <c r="C58" t="s">
        <v>112</v>
      </c>
      <c r="D58" s="1">
        <v>18.39</v>
      </c>
      <c r="E58" s="2">
        <v>6.2</v>
      </c>
      <c r="F58" s="2">
        <v>114.02</v>
      </c>
      <c r="G58" t="s">
        <v>105</v>
      </c>
      <c r="H58">
        <f ca="1">IF(114.02&lt;&gt;114.02,0,0)</f>
        <v>0</v>
      </c>
      <c r="I58" t="s">
        <v>14</v>
      </c>
      <c r="J58" t="s">
        <v>14</v>
      </c>
    </row>
    <row r="59" spans="1:10">
      <c r="A59" t="s">
        <v>114</v>
      </c>
      <c r="B59" t="s">
        <v>104</v>
      </c>
      <c r="C59" t="s">
        <v>115</v>
      </c>
      <c r="D59" s="1">
        <v>18.48</v>
      </c>
      <c r="E59" s="2">
        <v>5.7</v>
      </c>
      <c r="F59" s="2">
        <v>105.34</v>
      </c>
      <c r="G59" t="s">
        <v>105</v>
      </c>
      <c r="H59">
        <f ca="1">IF(105.34&lt;&gt;105.34,0,0)</f>
        <v>0</v>
      </c>
      <c r="I59" t="s">
        <v>14</v>
      </c>
      <c r="J59" t="s">
        <v>14</v>
      </c>
    </row>
    <row r="60" spans="1:10">
      <c r="A60" t="s">
        <v>116</v>
      </c>
      <c r="B60" t="s">
        <v>104</v>
      </c>
      <c r="C60" t="s">
        <v>115</v>
      </c>
      <c r="D60" s="1">
        <v>18.51</v>
      </c>
      <c r="E60" s="2">
        <v>5.7</v>
      </c>
      <c r="F60" s="2">
        <v>105.51</v>
      </c>
      <c r="G60" t="s">
        <v>105</v>
      </c>
      <c r="H60">
        <f ca="1">IF(105.51&lt;&gt;105.51,0,0)</f>
        <v>0</v>
      </c>
      <c r="I60" t="s">
        <v>14</v>
      </c>
      <c r="J60" t="s">
        <v>14</v>
      </c>
    </row>
    <row r="61" spans="1:10">
      <c r="A61" t="s">
        <v>117</v>
      </c>
      <c r="B61" t="s">
        <v>118</v>
      </c>
      <c r="C61" t="s">
        <v>119</v>
      </c>
      <c r="D61" s="1">
        <v>19.23</v>
      </c>
      <c r="E61" s="2">
        <v>5.7</v>
      </c>
      <c r="F61" s="2">
        <v>109.61</v>
      </c>
      <c r="G61" t="s">
        <v>120</v>
      </c>
      <c r="H61">
        <f ca="1">IF(109.61&lt;&gt;109.61,0,0)</f>
        <v>0</v>
      </c>
      <c r="I61" t="s">
        <v>14</v>
      </c>
      <c r="J61" t="s">
        <v>14</v>
      </c>
    </row>
    <row r="62" spans="1:10">
      <c r="A62" t="s">
        <v>121</v>
      </c>
      <c r="B62" t="s">
        <v>118</v>
      </c>
      <c r="C62" t="s">
        <v>20</v>
      </c>
      <c r="D62" s="1">
        <v>19.27</v>
      </c>
      <c r="E62" s="2">
        <v>5.15</v>
      </c>
      <c r="F62" s="2">
        <v>99.24</v>
      </c>
      <c r="G62" t="s">
        <v>120</v>
      </c>
      <c r="H62">
        <f ca="1">IF(99.24&lt;&gt;99.24,0,0)</f>
        <v>0</v>
      </c>
      <c r="I62" t="s">
        <v>14</v>
      </c>
      <c r="J62" t="s">
        <v>14</v>
      </c>
    </row>
    <row r="63" spans="1:10">
      <c r="A63" t="s">
        <v>122</v>
      </c>
      <c r="B63" t="s">
        <v>118</v>
      </c>
      <c r="C63" t="s">
        <v>20</v>
      </c>
      <c r="D63" s="1">
        <v>19.19</v>
      </c>
      <c r="E63" s="2">
        <v>5.15</v>
      </c>
      <c r="F63" s="2">
        <v>98.83</v>
      </c>
      <c r="G63" t="s">
        <v>120</v>
      </c>
      <c r="H63">
        <f ca="1">IF(98.83&lt;&gt;98.83,0,0)</f>
        <v>0</v>
      </c>
      <c r="I63" t="s">
        <v>14</v>
      </c>
      <c r="J63" t="s">
        <v>14</v>
      </c>
    </row>
    <row r="64" spans="1:10">
      <c r="A64" t="s">
        <v>123</v>
      </c>
      <c r="B64" t="s">
        <v>118</v>
      </c>
      <c r="C64" t="s">
        <v>124</v>
      </c>
      <c r="D64" s="1">
        <v>19.24</v>
      </c>
      <c r="E64" s="2">
        <v>5.7</v>
      </c>
      <c r="F64" s="2">
        <v>109.67</v>
      </c>
      <c r="G64" t="s">
        <v>120</v>
      </c>
      <c r="H64">
        <f ca="1">IF(109.67&lt;&gt;109.67,0,0)</f>
        <v>0</v>
      </c>
      <c r="I64" t="s">
        <v>14</v>
      </c>
      <c r="J64" t="s">
        <v>14</v>
      </c>
    </row>
    <row r="65" spans="1:10">
      <c r="A65" t="s">
        <v>125</v>
      </c>
      <c r="B65" t="s">
        <v>118</v>
      </c>
      <c r="C65" t="s">
        <v>43</v>
      </c>
      <c r="D65" s="1">
        <v>19.83</v>
      </c>
      <c r="E65" s="2">
        <v>4.2</v>
      </c>
      <c r="F65" s="2">
        <v>83.29</v>
      </c>
      <c r="G65" t="s">
        <v>120</v>
      </c>
      <c r="H65">
        <f ca="1">IF(83.29&lt;&gt;83.29,0,0)</f>
        <v>0</v>
      </c>
      <c r="I65" t="s">
        <v>14</v>
      </c>
      <c r="J65" t="s">
        <v>14</v>
      </c>
    </row>
    <row r="66" spans="1:10">
      <c r="A66" t="s">
        <v>126</v>
      </c>
      <c r="B66" t="s">
        <v>118</v>
      </c>
      <c r="C66" t="s">
        <v>127</v>
      </c>
      <c r="D66" s="1">
        <v>19.85</v>
      </c>
      <c r="E66" s="2">
        <v>4.95</v>
      </c>
      <c r="F66" s="2">
        <v>98.26</v>
      </c>
      <c r="G66" t="s">
        <v>120</v>
      </c>
      <c r="H66">
        <f ca="1">IF(98.26&lt;&gt;98.26,0,0)</f>
        <v>0</v>
      </c>
      <c r="I66" t="s">
        <v>14</v>
      </c>
      <c r="J66" t="s">
        <v>14</v>
      </c>
    </row>
    <row r="67" spans="1:10">
      <c r="A67" t="s">
        <v>128</v>
      </c>
      <c r="B67" t="s">
        <v>118</v>
      </c>
      <c r="C67" t="s">
        <v>129</v>
      </c>
      <c r="D67" s="1">
        <v>19.91</v>
      </c>
      <c r="E67" s="2">
        <v>4.9</v>
      </c>
      <c r="F67" s="2">
        <v>97.56</v>
      </c>
      <c r="G67" t="s">
        <v>120</v>
      </c>
      <c r="H67">
        <f ca="1">IF(97.56&lt;&gt;97.56,0,0)</f>
        <v>0</v>
      </c>
      <c r="I67" t="s">
        <v>14</v>
      </c>
      <c r="J67" t="s">
        <v>14</v>
      </c>
    </row>
    <row r="68" spans="1:10">
      <c r="A68" t="s">
        <v>130</v>
      </c>
      <c r="B68" t="s">
        <v>118</v>
      </c>
      <c r="C68" t="s">
        <v>131</v>
      </c>
      <c r="D68" s="1">
        <v>19.85</v>
      </c>
      <c r="E68" s="2">
        <v>4.2</v>
      </c>
      <c r="F68" s="2">
        <v>83.37</v>
      </c>
      <c r="G68" t="s">
        <v>120</v>
      </c>
      <c r="H68">
        <f ca="1">IF(83.37&lt;&gt;83.37,0,0)</f>
        <v>0</v>
      </c>
      <c r="I68" t="s">
        <v>14</v>
      </c>
      <c r="J68" t="s">
        <v>14</v>
      </c>
    </row>
    <row r="69" spans="1:10">
      <c r="A69" t="s">
        <v>132</v>
      </c>
      <c r="B69" t="s">
        <v>118</v>
      </c>
      <c r="C69" t="s">
        <v>133</v>
      </c>
      <c r="D69" s="1">
        <v>19.81</v>
      </c>
      <c r="E69" s="2">
        <v>5.95</v>
      </c>
      <c r="F69" s="2">
        <v>117.87</v>
      </c>
      <c r="G69" t="s">
        <v>120</v>
      </c>
      <c r="H69">
        <f ca="1">IF(117.87&lt;&gt;117.87,0,0)</f>
        <v>0</v>
      </c>
      <c r="I69" t="s">
        <v>14</v>
      </c>
      <c r="J69" t="s">
        <v>14</v>
      </c>
    </row>
    <row r="70" spans="1:10">
      <c r="A70" t="s">
        <v>134</v>
      </c>
      <c r="B70" t="s">
        <v>118</v>
      </c>
      <c r="C70" t="s">
        <v>135</v>
      </c>
      <c r="D70" s="1">
        <v>19.86</v>
      </c>
      <c r="E70" s="2">
        <v>5.45</v>
      </c>
      <c r="F70" s="2">
        <v>108.24</v>
      </c>
      <c r="G70" t="s">
        <v>120</v>
      </c>
      <c r="H70">
        <f ca="1">IF(108.24&lt;&gt;108.24,0,0)</f>
        <v>0</v>
      </c>
      <c r="I70" t="s">
        <v>14</v>
      </c>
      <c r="J70" t="s">
        <v>14</v>
      </c>
    </row>
    <row r="71" spans="1:10">
      <c r="A71" t="s">
        <v>136</v>
      </c>
      <c r="B71" t="s">
        <v>118</v>
      </c>
      <c r="C71" t="s">
        <v>137</v>
      </c>
      <c r="D71" s="1">
        <v>19.84</v>
      </c>
      <c r="E71" s="2">
        <v>5.95</v>
      </c>
      <c r="F71" s="2">
        <v>118.05</v>
      </c>
      <c r="G71" t="s">
        <v>120</v>
      </c>
      <c r="H71">
        <f ca="1">IF(118.05&lt;&gt;118.05,0,0)</f>
        <v>0</v>
      </c>
      <c r="I71" t="s">
        <v>14</v>
      </c>
      <c r="J71" t="s">
        <v>14</v>
      </c>
    </row>
    <row r="72" spans="1:10">
      <c r="A72" t="s">
        <v>138</v>
      </c>
      <c r="B72" t="s">
        <v>118</v>
      </c>
      <c r="C72" t="s">
        <v>31</v>
      </c>
      <c r="D72" s="1">
        <v>19.42</v>
      </c>
      <c r="E72" s="2">
        <v>5.45</v>
      </c>
      <c r="F72" s="2">
        <v>105.84</v>
      </c>
      <c r="G72" t="s">
        <v>120</v>
      </c>
      <c r="H72">
        <f ca="1">IF(105.84&lt;&gt;105.84,0,0)</f>
        <v>0</v>
      </c>
      <c r="I72" t="s">
        <v>14</v>
      </c>
      <c r="J72" t="s">
        <v>14</v>
      </c>
    </row>
    <row r="73" spans="1:10">
      <c r="A73" t="s">
        <v>139</v>
      </c>
      <c r="B73" t="s">
        <v>118</v>
      </c>
      <c r="C73" t="s">
        <v>129</v>
      </c>
      <c r="D73" s="1">
        <v>19.43</v>
      </c>
      <c r="E73" s="2">
        <v>4.9</v>
      </c>
      <c r="F73" s="2">
        <v>95.21</v>
      </c>
      <c r="G73" t="s">
        <v>120</v>
      </c>
      <c r="H73">
        <f ca="1">IF(95.21&lt;&gt;95.21,0,0)</f>
        <v>0</v>
      </c>
      <c r="I73" t="s">
        <v>14</v>
      </c>
      <c r="J73" t="s">
        <v>14</v>
      </c>
    </row>
    <row r="74" spans="1:10">
      <c r="A74" t="s">
        <v>140</v>
      </c>
      <c r="B74" t="s">
        <v>118</v>
      </c>
      <c r="C74" t="s">
        <v>40</v>
      </c>
      <c r="D74" s="1">
        <v>19.44</v>
      </c>
      <c r="E74" s="2">
        <v>4.95</v>
      </c>
      <c r="F74" s="2">
        <v>96.23</v>
      </c>
      <c r="G74" t="s">
        <v>120</v>
      </c>
      <c r="H74">
        <f ca="1">IF(96.23&lt;&gt;96.23,0,0)</f>
        <v>0</v>
      </c>
      <c r="I74" t="s">
        <v>14</v>
      </c>
      <c r="J74" t="s">
        <v>14</v>
      </c>
    </row>
    <row r="75" spans="1:10">
      <c r="A75" t="s">
        <v>141</v>
      </c>
      <c r="B75" t="s">
        <v>118</v>
      </c>
      <c r="C75" t="s">
        <v>142</v>
      </c>
      <c r="D75" s="1">
        <v>19.49</v>
      </c>
      <c r="E75" s="2">
        <v>5.7</v>
      </c>
      <c r="F75" s="2">
        <v>111.09</v>
      </c>
      <c r="G75" t="s">
        <v>120</v>
      </c>
      <c r="H75">
        <f ca="1">IF(111.09&lt;&gt;111.09,0,0)</f>
        <v>0</v>
      </c>
      <c r="I75" t="s">
        <v>14</v>
      </c>
      <c r="J75" t="s">
        <v>14</v>
      </c>
    </row>
    <row r="76" spans="1:10">
      <c r="A76" t="s">
        <v>143</v>
      </c>
      <c r="B76" t="s">
        <v>118</v>
      </c>
      <c r="C76" t="s">
        <v>34</v>
      </c>
      <c r="D76" s="1">
        <v>19.48</v>
      </c>
      <c r="E76" s="2">
        <v>5.45</v>
      </c>
      <c r="F76" s="2">
        <v>106.17</v>
      </c>
      <c r="G76" t="s">
        <v>120</v>
      </c>
      <c r="H76">
        <f ca="1">IF(106.17&lt;&gt;106.17,0,0)</f>
        <v>0</v>
      </c>
      <c r="I76" t="s">
        <v>14</v>
      </c>
      <c r="J76" t="s">
        <v>14</v>
      </c>
    </row>
    <row r="77" spans="1:10">
      <c r="A77" t="s">
        <v>144</v>
      </c>
      <c r="B77" t="s">
        <v>145</v>
      </c>
      <c r="C77" t="s">
        <v>146</v>
      </c>
      <c r="D77" s="1">
        <v>17.56</v>
      </c>
      <c r="E77" s="2">
        <v>3.7</v>
      </c>
      <c r="F77" s="2">
        <v>64.97</v>
      </c>
      <c r="G77" t="s">
        <v>147</v>
      </c>
      <c r="H77">
        <f ca="1">IF(64.97&lt;&gt;64.97,0,0)</f>
        <v>0</v>
      </c>
      <c r="I77" t="s">
        <v>14</v>
      </c>
      <c r="J77" t="s">
        <v>14</v>
      </c>
    </row>
    <row r="78" spans="1:10">
      <c r="A78" t="s">
        <v>148</v>
      </c>
      <c r="B78" t="s">
        <v>145</v>
      </c>
      <c r="C78" t="s">
        <v>146</v>
      </c>
      <c r="D78" s="1">
        <v>15.2</v>
      </c>
      <c r="E78" s="2">
        <v>3.7</v>
      </c>
      <c r="F78" s="2">
        <v>56.24</v>
      </c>
      <c r="G78" t="s">
        <v>147</v>
      </c>
      <c r="H78">
        <f ca="1">IF(56.24&lt;&gt;56.24,0,0)</f>
        <v>0</v>
      </c>
      <c r="I78" t="s">
        <v>14</v>
      </c>
      <c r="J78" t="s">
        <v>14</v>
      </c>
    </row>
    <row r="79" spans="1:10">
      <c r="A79" t="s">
        <v>149</v>
      </c>
      <c r="B79" t="s">
        <v>145</v>
      </c>
      <c r="C79" t="s">
        <v>150</v>
      </c>
      <c r="D79" s="1">
        <v>17.47</v>
      </c>
      <c r="E79" s="2">
        <v>3.95</v>
      </c>
      <c r="F79" s="2">
        <v>69.01</v>
      </c>
      <c r="G79" t="s">
        <v>147</v>
      </c>
      <c r="H79">
        <f ca="1">IF(69.01&lt;&gt;69.01,0,0)</f>
        <v>0</v>
      </c>
      <c r="I79" t="s">
        <v>14</v>
      </c>
      <c r="J79" t="s">
        <v>14</v>
      </c>
    </row>
    <row r="80" spans="1:10">
      <c r="A80" t="s">
        <v>151</v>
      </c>
      <c r="B80" t="s">
        <v>145</v>
      </c>
      <c r="C80" t="s">
        <v>152</v>
      </c>
      <c r="D80" s="1">
        <v>17.49</v>
      </c>
      <c r="E80" s="2">
        <v>4.55</v>
      </c>
      <c r="F80" s="2">
        <v>79.58</v>
      </c>
      <c r="G80" t="s">
        <v>147</v>
      </c>
      <c r="H80">
        <f ca="1">IF(79.58&lt;&gt;79.58,0,0)</f>
        <v>0</v>
      </c>
      <c r="I80" t="s">
        <v>14</v>
      </c>
      <c r="J80" t="s">
        <v>14</v>
      </c>
    </row>
    <row r="81" spans="1:10">
      <c r="A81" t="s">
        <v>153</v>
      </c>
      <c r="B81" t="s">
        <v>145</v>
      </c>
      <c r="C81" t="s">
        <v>154</v>
      </c>
      <c r="D81" s="1">
        <v>17.45</v>
      </c>
      <c r="E81" s="2">
        <v>4.2</v>
      </c>
      <c r="F81" s="2">
        <v>73.29</v>
      </c>
      <c r="G81" t="s">
        <v>147</v>
      </c>
      <c r="H81">
        <f ca="1">IF(73.29&lt;&gt;73.29,0,0)</f>
        <v>0</v>
      </c>
      <c r="I81" t="s">
        <v>14</v>
      </c>
      <c r="J81" t="s">
        <v>14</v>
      </c>
    </row>
    <row r="82" spans="1:10">
      <c r="A82" t="s">
        <v>155</v>
      </c>
      <c r="B82" t="s">
        <v>145</v>
      </c>
      <c r="C82" t="s">
        <v>154</v>
      </c>
      <c r="D82" s="1">
        <v>17.37</v>
      </c>
      <c r="E82" s="2">
        <v>4.2</v>
      </c>
      <c r="F82" s="2">
        <v>72.95</v>
      </c>
      <c r="G82" t="s">
        <v>147</v>
      </c>
      <c r="H82">
        <f ca="1">IF(72.95&lt;&gt;72.95,0,0)</f>
        <v>0</v>
      </c>
      <c r="I82" t="s">
        <v>14</v>
      </c>
      <c r="J82" t="s">
        <v>14</v>
      </c>
    </row>
    <row r="83" spans="1:10">
      <c r="A83" t="s">
        <v>156</v>
      </c>
      <c r="B83" t="s">
        <v>157</v>
      </c>
      <c r="C83" t="s">
        <v>158</v>
      </c>
      <c r="D83" s="1">
        <v>20.27</v>
      </c>
      <c r="E83" s="2">
        <v>5.95</v>
      </c>
      <c r="F83" s="2">
        <v>120.61</v>
      </c>
      <c r="G83" t="s">
        <v>159</v>
      </c>
      <c r="H83">
        <f ca="1">IF(120.61&lt;&gt;120.61,0,0)</f>
        <v>0</v>
      </c>
      <c r="I83" t="s">
        <v>14</v>
      </c>
      <c r="J83" t="s">
        <v>14</v>
      </c>
    </row>
    <row r="84" spans="1:10">
      <c r="A84" t="s">
        <v>160</v>
      </c>
      <c r="B84" t="s">
        <v>157</v>
      </c>
      <c r="C84" t="s">
        <v>20</v>
      </c>
      <c r="D84" s="1">
        <v>20.37</v>
      </c>
      <c r="E84" s="2">
        <v>5.15</v>
      </c>
      <c r="F84" s="2">
        <v>104.91</v>
      </c>
      <c r="G84" t="s">
        <v>159</v>
      </c>
      <c r="H84">
        <f ca="1">IF(104.91&lt;&gt;104.91,0,0)</f>
        <v>0</v>
      </c>
      <c r="I84" t="s">
        <v>14</v>
      </c>
      <c r="J84" t="s">
        <v>14</v>
      </c>
    </row>
    <row r="85" spans="1:10">
      <c r="A85" t="s">
        <v>161</v>
      </c>
      <c r="B85" t="s">
        <v>157</v>
      </c>
      <c r="C85" t="s">
        <v>20</v>
      </c>
      <c r="D85" s="1">
        <v>20.37</v>
      </c>
      <c r="E85" s="2">
        <v>5.15</v>
      </c>
      <c r="F85" s="2">
        <v>104.91</v>
      </c>
      <c r="G85" t="s">
        <v>159</v>
      </c>
      <c r="H85">
        <f ca="1">IF(104.91&lt;&gt;104.91,0,0)</f>
        <v>0</v>
      </c>
      <c r="I85" t="s">
        <v>14</v>
      </c>
      <c r="J85" t="s">
        <v>14</v>
      </c>
    </row>
    <row r="86" spans="1:10">
      <c r="A86" t="s">
        <v>162</v>
      </c>
      <c r="B86" t="s">
        <v>157</v>
      </c>
      <c r="C86" t="s">
        <v>18</v>
      </c>
      <c r="D86" s="1">
        <v>20.35</v>
      </c>
      <c r="E86" s="2">
        <v>5.45</v>
      </c>
      <c r="F86" s="2">
        <v>110.91</v>
      </c>
      <c r="G86" t="s">
        <v>159</v>
      </c>
      <c r="H86">
        <f ca="1">IF(110.91&lt;&gt;110.91,0,0)</f>
        <v>0</v>
      </c>
      <c r="I86" t="s">
        <v>14</v>
      </c>
      <c r="J86" t="s">
        <v>14</v>
      </c>
    </row>
    <row r="87" spans="1:10">
      <c r="A87" t="s">
        <v>163</v>
      </c>
      <c r="B87" t="s">
        <v>157</v>
      </c>
      <c r="C87" t="s">
        <v>18</v>
      </c>
      <c r="D87" s="1">
        <v>20.36</v>
      </c>
      <c r="E87" s="2">
        <v>5.45</v>
      </c>
      <c r="F87" s="2">
        <v>110.96</v>
      </c>
      <c r="G87" t="s">
        <v>159</v>
      </c>
      <c r="H87">
        <f ca="1">IF(110.96&lt;&gt;110.96,0,0)</f>
        <v>0</v>
      </c>
      <c r="I87" t="s">
        <v>14</v>
      </c>
      <c r="J87" t="s">
        <v>14</v>
      </c>
    </row>
    <row r="88" spans="1:10">
      <c r="A88" t="s">
        <v>164</v>
      </c>
      <c r="B88" t="s">
        <v>157</v>
      </c>
      <c r="C88" t="s">
        <v>165</v>
      </c>
      <c r="D88" s="1">
        <v>20.37</v>
      </c>
      <c r="E88" s="2">
        <v>5.95</v>
      </c>
      <c r="F88" s="2">
        <v>121.2</v>
      </c>
      <c r="G88" t="s">
        <v>159</v>
      </c>
      <c r="H88">
        <f ca="1">IF(121.2&lt;&gt;121.2,0,0)</f>
        <v>0</v>
      </c>
      <c r="I88" t="s">
        <v>14</v>
      </c>
      <c r="J88" t="s">
        <v>14</v>
      </c>
    </row>
    <row r="89" spans="1:10">
      <c r="A89" t="s">
        <v>166</v>
      </c>
      <c r="B89" t="s">
        <v>157</v>
      </c>
      <c r="C89" t="s">
        <v>167</v>
      </c>
      <c r="D89" s="1">
        <v>20.37</v>
      </c>
      <c r="E89" s="2">
        <v>4.55</v>
      </c>
      <c r="F89" s="2">
        <v>92.68</v>
      </c>
      <c r="G89" t="s">
        <v>159</v>
      </c>
      <c r="H89">
        <f ca="1">IF(92.68&lt;&gt;92.68,0,0)</f>
        <v>0</v>
      </c>
      <c r="I89" t="s">
        <v>14</v>
      </c>
      <c r="J89" t="s">
        <v>14</v>
      </c>
    </row>
    <row r="90" spans="1:10">
      <c r="A90" t="s">
        <v>168</v>
      </c>
      <c r="B90" t="s">
        <v>157</v>
      </c>
      <c r="C90" t="s">
        <v>20</v>
      </c>
      <c r="D90" s="1">
        <v>20.39</v>
      </c>
      <c r="E90" s="2">
        <v>5.15</v>
      </c>
      <c r="F90" s="2">
        <v>105.01</v>
      </c>
      <c r="G90" t="s">
        <v>159</v>
      </c>
      <c r="H90">
        <f ca="1">IF(105.01&lt;&gt;105.01,0,0)</f>
        <v>0</v>
      </c>
      <c r="I90" t="s">
        <v>14</v>
      </c>
      <c r="J90" t="s">
        <v>14</v>
      </c>
    </row>
    <row r="91" spans="1:10">
      <c r="A91" t="s">
        <v>169</v>
      </c>
      <c r="B91" t="s">
        <v>157</v>
      </c>
      <c r="C91" t="s">
        <v>20</v>
      </c>
      <c r="D91" s="1">
        <v>20.45</v>
      </c>
      <c r="E91" s="2">
        <v>5.15</v>
      </c>
      <c r="F91" s="2">
        <v>105.32</v>
      </c>
      <c r="G91" t="s">
        <v>159</v>
      </c>
      <c r="H91">
        <f ca="1">IF(105.32&lt;&gt;105.32,0,0)</f>
        <v>0</v>
      </c>
      <c r="I91" t="s">
        <v>14</v>
      </c>
      <c r="J91" t="s">
        <v>14</v>
      </c>
    </row>
    <row r="92" spans="1:10">
      <c r="A92" t="s">
        <v>170</v>
      </c>
      <c r="B92" t="s">
        <v>157</v>
      </c>
      <c r="C92" t="s">
        <v>167</v>
      </c>
      <c r="D92" s="1">
        <v>20.45</v>
      </c>
      <c r="E92" s="2">
        <v>4.55</v>
      </c>
      <c r="F92" s="2">
        <v>93.05</v>
      </c>
      <c r="G92" t="s">
        <v>159</v>
      </c>
      <c r="H92">
        <f ca="1">IF(93.05&lt;&gt;93.05,0,0)</f>
        <v>0</v>
      </c>
      <c r="I92" t="s">
        <v>14</v>
      </c>
      <c r="J92" t="s">
        <v>14</v>
      </c>
    </row>
    <row r="93" spans="1:10">
      <c r="A93" t="s">
        <v>171</v>
      </c>
      <c r="B93" t="s">
        <v>157</v>
      </c>
      <c r="C93" t="s">
        <v>172</v>
      </c>
      <c r="D93" s="1">
        <v>1</v>
      </c>
      <c r="E93" s="2">
        <v>50</v>
      </c>
      <c r="F93" s="2">
        <v>50</v>
      </c>
      <c r="G93" t="s">
        <v>159</v>
      </c>
      <c r="H93">
        <f ca="1">IF(50&lt;&gt;50,0,0)</f>
        <v>0</v>
      </c>
      <c r="I93" t="s">
        <v>14</v>
      </c>
      <c r="J93" t="s">
        <v>14</v>
      </c>
    </row>
    <row r="94" spans="1:10">
      <c r="A94" t="s">
        <v>173</v>
      </c>
      <c r="B94" t="s">
        <v>157</v>
      </c>
      <c r="C94" t="s">
        <v>174</v>
      </c>
      <c r="D94" s="1">
        <v>20.46</v>
      </c>
      <c r="E94" s="2">
        <v>4.4</v>
      </c>
      <c r="F94" s="2">
        <v>90.02</v>
      </c>
      <c r="G94" t="s">
        <v>159</v>
      </c>
      <c r="H94">
        <f ca="1">IF(90.02&lt;&gt;90.02,0,0)</f>
        <v>0</v>
      </c>
      <c r="I94" t="s">
        <v>14</v>
      </c>
      <c r="J94" t="s">
        <v>14</v>
      </c>
    </row>
    <row r="95" spans="1:10">
      <c r="A95" t="s">
        <v>175</v>
      </c>
      <c r="B95" t="s">
        <v>157</v>
      </c>
      <c r="C95" t="s">
        <v>20</v>
      </c>
      <c r="D95" s="1">
        <v>20.47</v>
      </c>
      <c r="E95" s="2">
        <v>5.15</v>
      </c>
      <c r="F95" s="2">
        <v>105.42</v>
      </c>
      <c r="G95" t="s">
        <v>159</v>
      </c>
      <c r="H95">
        <f ca="1">IF(105.42&lt;&gt;105.42,0,0)</f>
        <v>0</v>
      </c>
      <c r="I95" t="s">
        <v>14</v>
      </c>
      <c r="J95" t="s">
        <v>14</v>
      </c>
    </row>
    <row r="96" spans="1:10">
      <c r="A96" t="s">
        <v>176</v>
      </c>
      <c r="B96" t="s">
        <v>157</v>
      </c>
      <c r="C96" t="s">
        <v>177</v>
      </c>
      <c r="D96" s="1">
        <v>20.46</v>
      </c>
      <c r="E96" s="2">
        <v>6.45</v>
      </c>
      <c r="F96" s="2">
        <v>131.97</v>
      </c>
      <c r="G96" t="s">
        <v>159</v>
      </c>
      <c r="H96">
        <f ca="1">IF(131.97&lt;&gt;131.97,0,0)</f>
        <v>0</v>
      </c>
      <c r="I96" t="s">
        <v>14</v>
      </c>
      <c r="J96" t="s">
        <v>14</v>
      </c>
    </row>
    <row r="97" spans="1:10">
      <c r="A97" t="s">
        <v>178</v>
      </c>
      <c r="B97" t="s">
        <v>157</v>
      </c>
      <c r="C97" t="s">
        <v>179</v>
      </c>
      <c r="D97" s="1">
        <v>20.46</v>
      </c>
      <c r="E97" s="2">
        <v>3.5</v>
      </c>
      <c r="F97" s="2">
        <v>71.61</v>
      </c>
      <c r="G97" t="s">
        <v>159</v>
      </c>
      <c r="H97">
        <f ca="1">IF(71.61&lt;&gt;71.61,0,0)</f>
        <v>0</v>
      </c>
      <c r="I97" t="s">
        <v>14</v>
      </c>
      <c r="J97" t="s">
        <v>14</v>
      </c>
    </row>
    <row r="98" spans="1:10">
      <c r="A98" t="s">
        <v>180</v>
      </c>
      <c r="B98" t="s">
        <v>157</v>
      </c>
      <c r="C98" t="s">
        <v>177</v>
      </c>
      <c r="D98" s="1">
        <v>20.52</v>
      </c>
      <c r="E98" s="2">
        <v>6.45</v>
      </c>
      <c r="F98" s="2">
        <v>132.35</v>
      </c>
      <c r="G98" t="s">
        <v>159</v>
      </c>
      <c r="H98">
        <f ca="1">IF(132.35&lt;&gt;132.35,0,0)</f>
        <v>0</v>
      </c>
      <c r="I98" t="s">
        <v>14</v>
      </c>
      <c r="J98" t="s">
        <v>14</v>
      </c>
    </row>
    <row r="99" spans="1:10">
      <c r="A99" t="s">
        <v>181</v>
      </c>
      <c r="B99" t="s">
        <v>182</v>
      </c>
      <c r="C99" t="s">
        <v>174</v>
      </c>
      <c r="D99" s="1">
        <v>19.01</v>
      </c>
      <c r="E99" s="2">
        <v>4.4</v>
      </c>
      <c r="F99" s="2">
        <v>83.64</v>
      </c>
      <c r="G99" t="s">
        <v>183</v>
      </c>
      <c r="H99">
        <f ca="1">IF(83.64&lt;&gt;83.64,0,0)</f>
        <v>0</v>
      </c>
      <c r="I99" t="s">
        <v>14</v>
      </c>
      <c r="J99" t="s">
        <v>14</v>
      </c>
    </row>
    <row r="100" spans="1:10">
      <c r="A100" t="s">
        <v>184</v>
      </c>
      <c r="B100" t="s">
        <v>182</v>
      </c>
      <c r="C100" t="s">
        <v>185</v>
      </c>
      <c r="D100" s="1">
        <v>19.04</v>
      </c>
      <c r="E100" s="2">
        <v>5.95</v>
      </c>
      <c r="F100" s="2">
        <v>113.29</v>
      </c>
      <c r="G100" t="s">
        <v>183</v>
      </c>
      <c r="H100">
        <f ca="1">IF(113.29&lt;&gt;113.29,0,0)</f>
        <v>0</v>
      </c>
      <c r="I100" t="s">
        <v>14</v>
      </c>
      <c r="J100" t="s">
        <v>14</v>
      </c>
    </row>
    <row r="101" spans="1:10">
      <c r="A101" t="s">
        <v>186</v>
      </c>
      <c r="B101" t="s">
        <v>182</v>
      </c>
      <c r="C101" t="s">
        <v>20</v>
      </c>
      <c r="D101" s="1">
        <v>19</v>
      </c>
      <c r="E101" s="2">
        <v>5.15</v>
      </c>
      <c r="F101" s="2">
        <v>97.85</v>
      </c>
      <c r="G101" t="s">
        <v>183</v>
      </c>
      <c r="H101">
        <f ca="1">IF(97.85&lt;&gt;97.85,0,0)</f>
        <v>0</v>
      </c>
      <c r="I101" t="s">
        <v>14</v>
      </c>
      <c r="J101" t="s">
        <v>14</v>
      </c>
    </row>
    <row r="102" spans="1:10">
      <c r="A102" t="s">
        <v>187</v>
      </c>
      <c r="B102" t="s">
        <v>182</v>
      </c>
      <c r="C102" t="s">
        <v>188</v>
      </c>
      <c r="D102" s="1">
        <v>19.14</v>
      </c>
      <c r="E102" s="2">
        <v>5.7</v>
      </c>
      <c r="F102" s="2">
        <v>109.1</v>
      </c>
      <c r="G102" t="s">
        <v>183</v>
      </c>
      <c r="H102">
        <f ca="1">IF(109.1&lt;&gt;109.1,0,0)</f>
        <v>0</v>
      </c>
      <c r="I102" t="s">
        <v>14</v>
      </c>
      <c r="J102" t="s">
        <v>14</v>
      </c>
    </row>
    <row r="103" spans="1:10">
      <c r="A103" t="s">
        <v>189</v>
      </c>
      <c r="B103" t="s">
        <v>182</v>
      </c>
      <c r="C103" t="s">
        <v>177</v>
      </c>
      <c r="D103" s="1">
        <v>19.13</v>
      </c>
      <c r="E103" s="2">
        <v>6.45</v>
      </c>
      <c r="F103" s="2">
        <v>123.39</v>
      </c>
      <c r="G103" t="s">
        <v>183</v>
      </c>
      <c r="H103">
        <f ca="1">IF(123.39&lt;&gt;123.39,0,0)</f>
        <v>0</v>
      </c>
      <c r="I103" t="s">
        <v>14</v>
      </c>
      <c r="J103" t="s">
        <v>14</v>
      </c>
    </row>
    <row r="104" spans="1:10">
      <c r="A104" t="s">
        <v>190</v>
      </c>
      <c r="B104" t="s">
        <v>182</v>
      </c>
      <c r="C104" t="s">
        <v>177</v>
      </c>
      <c r="D104" s="1">
        <v>19.17</v>
      </c>
      <c r="E104" s="2">
        <v>6.45</v>
      </c>
      <c r="F104" s="2">
        <v>123.65</v>
      </c>
      <c r="G104" t="s">
        <v>183</v>
      </c>
      <c r="H104">
        <f ca="1">IF(123.65&lt;&gt;123.65,0,0)</f>
        <v>0</v>
      </c>
      <c r="I104" t="s">
        <v>14</v>
      </c>
      <c r="J104" t="s">
        <v>14</v>
      </c>
    </row>
    <row r="105" spans="1:10">
      <c r="A105" t="s">
        <v>191</v>
      </c>
      <c r="B105" t="s">
        <v>182</v>
      </c>
      <c r="C105" t="s">
        <v>36</v>
      </c>
      <c r="D105" s="1">
        <v>18.8</v>
      </c>
      <c r="E105" s="2">
        <v>4.95</v>
      </c>
      <c r="F105" s="2">
        <v>93.06</v>
      </c>
      <c r="G105" t="s">
        <v>183</v>
      </c>
      <c r="H105">
        <f ca="1">IF(93.06&lt;&gt;93.06,0,0)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193</v>
      </c>
      <c r="C106" t="s">
        <v>194</v>
      </c>
      <c r="D106" s="1">
        <v>18.07</v>
      </c>
      <c r="E106" s="2">
        <v>6.2</v>
      </c>
      <c r="F106" s="2">
        <v>112.03</v>
      </c>
      <c r="G106" t="s">
        <v>195</v>
      </c>
      <c r="H106">
        <f ca="1">IF(112.03&lt;&gt;112.03,0,0)</f>
        <v>0</v>
      </c>
      <c r="I106" t="s">
        <v>14</v>
      </c>
      <c r="J106" t="s">
        <v>14</v>
      </c>
    </row>
    <row r="107" spans="1:10">
      <c r="A107" t="s">
        <v>196</v>
      </c>
      <c r="B107" t="s">
        <v>193</v>
      </c>
      <c r="C107" t="s">
        <v>197</v>
      </c>
      <c r="D107" s="1">
        <v>18.15</v>
      </c>
      <c r="E107" s="2">
        <v>4.2</v>
      </c>
      <c r="F107" s="2">
        <v>76.23</v>
      </c>
      <c r="G107" t="s">
        <v>195</v>
      </c>
      <c r="H107">
        <f ca="1">IF(76.23&lt;&gt;76.23,0,0)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193</v>
      </c>
      <c r="C108" t="s">
        <v>199</v>
      </c>
      <c r="D108" s="1">
        <v>18.11</v>
      </c>
      <c r="E108" s="2">
        <v>5.95</v>
      </c>
      <c r="F108" s="2">
        <v>107.75</v>
      </c>
      <c r="G108" t="s">
        <v>195</v>
      </c>
      <c r="H108">
        <f ca="1">IF(107.75&lt;&gt;107.75,0,0)</f>
        <v>0</v>
      </c>
      <c r="I108" t="s">
        <v>14</v>
      </c>
      <c r="J108" t="s">
        <v>14</v>
      </c>
    </row>
    <row r="109" spans="1:10">
      <c r="A109" t="s">
        <v>200</v>
      </c>
      <c r="B109" t="s">
        <v>193</v>
      </c>
      <c r="C109" t="s">
        <v>201</v>
      </c>
      <c r="D109" s="1">
        <v>18.2</v>
      </c>
      <c r="E109" s="2">
        <v>4.7</v>
      </c>
      <c r="F109" s="2">
        <v>85.54</v>
      </c>
      <c r="G109" t="s">
        <v>195</v>
      </c>
      <c r="H109">
        <f ca="1">IF(85.54&lt;&gt;85.54,0,0)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193</v>
      </c>
      <c r="C110" t="s">
        <v>203</v>
      </c>
      <c r="D110" s="1">
        <v>18.14</v>
      </c>
      <c r="E110" s="2">
        <v>3.5</v>
      </c>
      <c r="F110" s="2">
        <v>63.49</v>
      </c>
      <c r="G110" t="s">
        <v>195</v>
      </c>
      <c r="H110">
        <f ca="1">IF(63.49&lt;&gt;63.49,0,0)</f>
        <v>0</v>
      </c>
      <c r="I110" t="s">
        <v>14</v>
      </c>
      <c r="J110" t="s">
        <v>14</v>
      </c>
    </row>
    <row r="111" spans="1:10">
      <c r="A111" t="s">
        <v>204</v>
      </c>
      <c r="B111" t="s">
        <v>193</v>
      </c>
      <c r="C111" t="s">
        <v>201</v>
      </c>
      <c r="D111" s="1">
        <v>18.13</v>
      </c>
      <c r="E111" s="2">
        <v>4.7</v>
      </c>
      <c r="F111" s="2">
        <v>85.21</v>
      </c>
      <c r="G111" t="s">
        <v>195</v>
      </c>
      <c r="H111">
        <f ca="1">IF(85.21&lt;&gt;85.21,0,0)</f>
        <v>0</v>
      </c>
      <c r="I111" t="s">
        <v>14</v>
      </c>
      <c r="J111" t="s">
        <v>14</v>
      </c>
    </row>
    <row r="112" spans="1:10">
      <c r="A112" t="s">
        <v>205</v>
      </c>
      <c r="B112" t="s">
        <v>193</v>
      </c>
      <c r="C112" t="s">
        <v>206</v>
      </c>
      <c r="D112" s="1">
        <v>18.12</v>
      </c>
      <c r="E112" s="2">
        <v>5.95</v>
      </c>
      <c r="F112" s="2">
        <v>107.81</v>
      </c>
      <c r="G112" t="s">
        <v>195</v>
      </c>
      <c r="H112">
        <f ca="1">IF(107.81&lt;&gt;107.81,0,0)</f>
        <v>0</v>
      </c>
      <c r="I112" t="s">
        <v>14</v>
      </c>
      <c r="J112" t="s">
        <v>14</v>
      </c>
    </row>
    <row r="113" spans="1:10">
      <c r="A113" t="s">
        <v>207</v>
      </c>
      <c r="B113" t="s">
        <v>193</v>
      </c>
      <c r="C113" t="s">
        <v>208</v>
      </c>
      <c r="D113" s="1">
        <v>18.12</v>
      </c>
      <c r="E113" s="2">
        <v>3.5</v>
      </c>
      <c r="F113" s="2">
        <v>63.42</v>
      </c>
      <c r="G113" t="s">
        <v>195</v>
      </c>
      <c r="H113">
        <f ca="1">IF(63.42&lt;&gt;63.42,0,0)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193</v>
      </c>
      <c r="C114" t="s">
        <v>210</v>
      </c>
      <c r="D114" s="1">
        <v>18.08</v>
      </c>
      <c r="E114" s="2">
        <v>6.2</v>
      </c>
      <c r="F114" s="2">
        <v>112.1</v>
      </c>
      <c r="G114" t="s">
        <v>195</v>
      </c>
      <c r="H114">
        <f ca="1">IF(112.1&lt;&gt;112.1,0,0)</f>
        <v>0</v>
      </c>
      <c r="I114" t="s">
        <v>14</v>
      </c>
      <c r="J114" t="s">
        <v>14</v>
      </c>
    </row>
    <row r="115" spans="1:10">
      <c r="A115" t="s">
        <v>211</v>
      </c>
      <c r="B115" t="s">
        <v>193</v>
      </c>
      <c r="C115" t="s">
        <v>203</v>
      </c>
      <c r="D115" s="1">
        <v>18.04</v>
      </c>
      <c r="E115" s="2">
        <v>3.5</v>
      </c>
      <c r="F115" s="2">
        <v>63.14</v>
      </c>
      <c r="G115" t="s">
        <v>195</v>
      </c>
      <c r="H115">
        <f ca="1">IF(63.14&lt;&gt;63.14,0,0)</f>
        <v>0</v>
      </c>
      <c r="I115" t="s">
        <v>14</v>
      </c>
      <c r="J115" t="s">
        <v>14</v>
      </c>
    </row>
    <row r="116" spans="1:10">
      <c r="A116" t="s">
        <v>212</v>
      </c>
      <c r="B116" t="s">
        <v>193</v>
      </c>
      <c r="C116" t="s">
        <v>213</v>
      </c>
      <c r="D116" s="1">
        <v>18.14</v>
      </c>
      <c r="E116" s="2">
        <v>4.2</v>
      </c>
      <c r="F116" s="2">
        <v>76.19</v>
      </c>
      <c r="G116" t="s">
        <v>195</v>
      </c>
      <c r="H116">
        <f ca="1">IF(76.19&lt;&gt;76.19,0,0)</f>
        <v>0</v>
      </c>
      <c r="I116" t="s">
        <v>14</v>
      </c>
      <c r="J116" t="s">
        <v>14</v>
      </c>
    </row>
    <row r="117" spans="1:10">
      <c r="A117" t="s">
        <v>214</v>
      </c>
      <c r="B117" t="s">
        <v>193</v>
      </c>
      <c r="C117" t="s">
        <v>203</v>
      </c>
      <c r="D117" s="1">
        <v>18.15</v>
      </c>
      <c r="E117" s="2">
        <v>3.5</v>
      </c>
      <c r="F117" s="2">
        <v>63.53</v>
      </c>
      <c r="G117" t="s">
        <v>195</v>
      </c>
      <c r="H117">
        <f ca="1">IF(63.53&lt;&gt;63.52,0.00999999999999801,0)</f>
        <v>0</v>
      </c>
      <c r="I117" t="s">
        <v>14</v>
      </c>
      <c r="J117" t="s">
        <v>14</v>
      </c>
    </row>
    <row r="118" spans="1:10">
      <c r="A118" t="s">
        <v>215</v>
      </c>
      <c r="B118" t="s">
        <v>193</v>
      </c>
      <c r="C118" t="s">
        <v>216</v>
      </c>
      <c r="D118" s="1">
        <v>18.12</v>
      </c>
      <c r="E118" s="2">
        <v>5.95</v>
      </c>
      <c r="F118" s="2">
        <v>107.81</v>
      </c>
      <c r="G118" t="s">
        <v>195</v>
      </c>
      <c r="H118">
        <f ca="1">IF(107.81&lt;&gt;107.81,0,0)</f>
        <v>0</v>
      </c>
      <c r="I118" t="s">
        <v>14</v>
      </c>
      <c r="J118" t="s">
        <v>14</v>
      </c>
    </row>
    <row r="119" spans="1:10">
      <c r="A119" t="s">
        <v>217</v>
      </c>
      <c r="B119" t="s">
        <v>193</v>
      </c>
      <c r="C119" t="s">
        <v>203</v>
      </c>
      <c r="D119" s="1">
        <v>18.28</v>
      </c>
      <c r="E119" s="2">
        <v>3.5</v>
      </c>
      <c r="F119" s="2">
        <v>63.98</v>
      </c>
      <c r="G119" t="s">
        <v>195</v>
      </c>
      <c r="H119">
        <f ca="1">IF(63.98&lt;&gt;63.98,0,0)</f>
        <v>0</v>
      </c>
      <c r="I119" t="s">
        <v>14</v>
      </c>
      <c r="J119" t="s">
        <v>14</v>
      </c>
    </row>
    <row r="120" spans="1:10">
      <c r="A120" t="s">
        <v>218</v>
      </c>
      <c r="B120" t="s">
        <v>193</v>
      </c>
      <c r="C120" t="s">
        <v>219</v>
      </c>
      <c r="D120" s="1">
        <v>18.27</v>
      </c>
      <c r="E120" s="2">
        <v>4.95</v>
      </c>
      <c r="F120" s="2">
        <v>90.44</v>
      </c>
      <c r="G120" t="s">
        <v>195</v>
      </c>
      <c r="H120">
        <f ca="1">IF(90.44&lt;&gt;90.44,0,0)</f>
        <v>0</v>
      </c>
      <c r="I120" t="s">
        <v>14</v>
      </c>
      <c r="J120" t="s">
        <v>14</v>
      </c>
    </row>
    <row r="121" spans="1:10">
      <c r="A121" t="s">
        <v>220</v>
      </c>
      <c r="B121" t="s">
        <v>193</v>
      </c>
      <c r="C121" t="s">
        <v>210</v>
      </c>
      <c r="D121" s="1">
        <v>18.23</v>
      </c>
      <c r="E121" s="2">
        <v>6.2</v>
      </c>
      <c r="F121" s="2">
        <v>113.03</v>
      </c>
      <c r="G121" t="s">
        <v>195</v>
      </c>
      <c r="H121">
        <f ca="1">IF(113.03&lt;&gt;113.03,0,0)</f>
        <v>0</v>
      </c>
      <c r="I121" t="s">
        <v>14</v>
      </c>
      <c r="J121" t="s">
        <v>14</v>
      </c>
    </row>
    <row r="122" spans="1:10">
      <c r="A122" t="s">
        <v>221</v>
      </c>
      <c r="B122" t="s">
        <v>193</v>
      </c>
      <c r="C122" t="s">
        <v>203</v>
      </c>
      <c r="D122" s="1">
        <v>18.27</v>
      </c>
      <c r="E122" s="2">
        <v>3.5</v>
      </c>
      <c r="F122" s="2">
        <v>63.95</v>
      </c>
      <c r="G122" t="s">
        <v>195</v>
      </c>
      <c r="H122">
        <f ca="1">IF(63.95&lt;&gt;63.94,0.010000000000005116,0)</f>
        <v>0</v>
      </c>
      <c r="I122" t="s">
        <v>14</v>
      </c>
      <c r="J122" t="s">
        <v>14</v>
      </c>
    </row>
    <row r="123" spans="1:10">
      <c r="A123" t="s">
        <v>222</v>
      </c>
      <c r="B123" t="s">
        <v>223</v>
      </c>
      <c r="C123" t="s">
        <v>154</v>
      </c>
      <c r="D123" s="1">
        <v>20.12</v>
      </c>
      <c r="E123" s="2">
        <v>4.2</v>
      </c>
      <c r="F123" s="2">
        <v>84.5</v>
      </c>
      <c r="G123" t="s">
        <v>224</v>
      </c>
      <c r="H123">
        <f ca="1">IF(84.5&lt;&gt;84.5,0,0)</f>
        <v>0</v>
      </c>
      <c r="I123" t="s">
        <v>14</v>
      </c>
      <c r="J123" t="s">
        <v>14</v>
      </c>
    </row>
    <row r="124" spans="1:10">
      <c r="A124" t="s">
        <v>225</v>
      </c>
      <c r="B124" t="s">
        <v>223</v>
      </c>
      <c r="C124" t="s">
        <v>146</v>
      </c>
      <c r="D124" s="1">
        <v>20.28</v>
      </c>
      <c r="E124" s="2">
        <v>3.7</v>
      </c>
      <c r="F124" s="2">
        <v>75.04</v>
      </c>
      <c r="G124" t="s">
        <v>224</v>
      </c>
      <c r="H124">
        <f ca="1">IF(75.04&lt;&gt;75.04,0,0)</f>
        <v>0</v>
      </c>
      <c r="I124" t="s">
        <v>14</v>
      </c>
      <c r="J124" t="s">
        <v>14</v>
      </c>
    </row>
    <row r="125" spans="1:10">
      <c r="A125" t="s">
        <v>226</v>
      </c>
      <c r="B125" t="s">
        <v>223</v>
      </c>
      <c r="C125" t="s">
        <v>227</v>
      </c>
      <c r="D125" s="1">
        <v>20.18</v>
      </c>
      <c r="E125" s="2">
        <v>4.55</v>
      </c>
      <c r="F125" s="2">
        <v>91.82</v>
      </c>
      <c r="G125" t="s">
        <v>224</v>
      </c>
      <c r="H125">
        <f ca="1">IF(91.82&lt;&gt;91.82,0,0)</f>
        <v>0</v>
      </c>
      <c r="I125" t="s">
        <v>14</v>
      </c>
      <c r="J125" t="s">
        <v>14</v>
      </c>
    </row>
    <row r="126" spans="1:10">
      <c r="A126" t="s">
        <v>228</v>
      </c>
      <c r="B126" t="s">
        <v>223</v>
      </c>
      <c r="C126" t="s">
        <v>154</v>
      </c>
      <c r="D126" s="1">
        <v>20.17</v>
      </c>
      <c r="E126" s="2">
        <v>4.2</v>
      </c>
      <c r="F126" s="2">
        <v>84.71</v>
      </c>
      <c r="G126" t="s">
        <v>224</v>
      </c>
      <c r="H126">
        <f ca="1">IF(84.71&lt;&gt;84.71,0,0)</f>
        <v>0</v>
      </c>
      <c r="I126" t="s">
        <v>14</v>
      </c>
      <c r="J126" t="s">
        <v>14</v>
      </c>
    </row>
    <row r="127" spans="1:10">
      <c r="A127" t="s">
        <v>229</v>
      </c>
      <c r="B127" t="s">
        <v>223</v>
      </c>
      <c r="C127" t="s">
        <v>154</v>
      </c>
      <c r="D127" s="1">
        <v>20.17</v>
      </c>
      <c r="E127" s="2">
        <v>4.2</v>
      </c>
      <c r="F127" s="2">
        <v>84.71</v>
      </c>
      <c r="G127" t="s">
        <v>224</v>
      </c>
      <c r="H127">
        <f ca="1">IF(84.71&lt;&gt;84.71,0,0)</f>
        <v>0</v>
      </c>
      <c r="I127" t="s">
        <v>14</v>
      </c>
      <c r="J127" t="s">
        <v>14</v>
      </c>
    </row>
    <row r="128" spans="1:10">
      <c r="A128" t="s">
        <v>230</v>
      </c>
      <c r="B128" t="s">
        <v>223</v>
      </c>
      <c r="C128" t="s">
        <v>152</v>
      </c>
      <c r="D128" s="1">
        <v>20.28</v>
      </c>
      <c r="E128" s="2">
        <v>4.55</v>
      </c>
      <c r="F128" s="2">
        <v>92.27</v>
      </c>
      <c r="G128" t="s">
        <v>224</v>
      </c>
      <c r="H128">
        <f ca="1">IF(92.27&lt;&gt;92.27,0,0)</f>
        <v>0</v>
      </c>
      <c r="I128" t="s">
        <v>14</v>
      </c>
      <c r="J128" t="s">
        <v>14</v>
      </c>
    </row>
    <row r="129" spans="1:10">
      <c r="A129" t="s">
        <v>231</v>
      </c>
      <c r="B129" t="s">
        <v>223</v>
      </c>
      <c r="C129" t="s">
        <v>232</v>
      </c>
      <c r="D129" s="1">
        <v>20.2</v>
      </c>
      <c r="E129" s="2">
        <v>4.55</v>
      </c>
      <c r="F129" s="2">
        <v>91.91</v>
      </c>
      <c r="G129" t="s">
        <v>224</v>
      </c>
      <c r="H129">
        <f ca="1">IF(91.91&lt;&gt;91.91,0,0)</f>
        <v>0</v>
      </c>
      <c r="I129" t="s">
        <v>14</v>
      </c>
      <c r="J129" t="s">
        <v>14</v>
      </c>
    </row>
    <row r="130" spans="1:10">
      <c r="A130" t="s">
        <v>233</v>
      </c>
      <c r="B130" t="s">
        <v>223</v>
      </c>
      <c r="C130" t="s">
        <v>232</v>
      </c>
      <c r="D130" s="1">
        <v>20.28</v>
      </c>
      <c r="E130" s="2">
        <v>4.55</v>
      </c>
      <c r="F130" s="2">
        <v>92.27</v>
      </c>
      <c r="G130" t="s">
        <v>224</v>
      </c>
      <c r="H130">
        <f ca="1">IF(92.27&lt;&gt;92.27,0,0)</f>
        <v>0</v>
      </c>
      <c r="I130" t="s">
        <v>14</v>
      </c>
      <c r="J130" t="s">
        <v>14</v>
      </c>
    </row>
    <row r="131" spans="1:10">
      <c r="A131" t="s">
        <v>234</v>
      </c>
      <c r="B131" t="s">
        <v>223</v>
      </c>
      <c r="C131" t="s">
        <v>235</v>
      </c>
      <c r="D131" s="1">
        <v>20.28</v>
      </c>
      <c r="E131" s="2">
        <v>4.55</v>
      </c>
      <c r="F131" s="2">
        <v>92.27</v>
      </c>
      <c r="G131" t="s">
        <v>224</v>
      </c>
      <c r="H131">
        <f ca="1">IF(92.27&lt;&gt;92.27,0,0)</f>
        <v>0</v>
      </c>
      <c r="I131" t="s">
        <v>14</v>
      </c>
      <c r="J131" t="s">
        <v>14</v>
      </c>
    </row>
    <row r="132" spans="1:10">
      <c r="A132" t="s">
        <v>236</v>
      </c>
      <c r="B132" t="s">
        <v>223</v>
      </c>
      <c r="C132" t="s">
        <v>152</v>
      </c>
      <c r="D132" s="1">
        <v>20.3</v>
      </c>
      <c r="E132" s="2">
        <v>4.55</v>
      </c>
      <c r="F132" s="2">
        <v>92.37</v>
      </c>
      <c r="G132" t="s">
        <v>224</v>
      </c>
      <c r="H132">
        <f ca="1">IF(92.37&lt;&gt;92.36,0.010000000000005116,0)</f>
        <v>0</v>
      </c>
      <c r="I132" t="s">
        <v>14</v>
      </c>
      <c r="J132" t="s">
        <v>14</v>
      </c>
    </row>
    <row r="133" spans="1:10">
      <c r="A133" t="s">
        <v>237</v>
      </c>
      <c r="B133" t="s">
        <v>223</v>
      </c>
      <c r="C133" t="s">
        <v>238</v>
      </c>
      <c r="D133" s="1">
        <v>20.24</v>
      </c>
      <c r="E133" s="2">
        <v>5.7</v>
      </c>
      <c r="F133" s="2">
        <v>115.37</v>
      </c>
      <c r="G133" t="s">
        <v>224</v>
      </c>
      <c r="H133">
        <f ca="1">IF(115.37&lt;&gt;115.37,0,0)</f>
        <v>0</v>
      </c>
      <c r="I133" t="s">
        <v>14</v>
      </c>
      <c r="J133" t="s">
        <v>14</v>
      </c>
    </row>
    <row r="134" spans="1:10">
      <c r="A134" t="s">
        <v>239</v>
      </c>
      <c r="B134" t="s">
        <v>223</v>
      </c>
      <c r="C134" t="s">
        <v>152</v>
      </c>
      <c r="D134" s="1">
        <v>20.29</v>
      </c>
      <c r="E134" s="2">
        <v>4.55</v>
      </c>
      <c r="F134" s="2">
        <v>92.32</v>
      </c>
      <c r="G134" t="s">
        <v>224</v>
      </c>
      <c r="H134">
        <f ca="1">IF(92.32&lt;&gt;92.32,0,0)</f>
        <v>0</v>
      </c>
      <c r="I134" t="s">
        <v>14</v>
      </c>
      <c r="J134" t="s">
        <v>14</v>
      </c>
    </row>
    <row r="135" spans="1:10">
      <c r="A135" t="s">
        <v>240</v>
      </c>
      <c r="B135" t="s">
        <v>223</v>
      </c>
      <c r="C135" t="s">
        <v>241</v>
      </c>
      <c r="D135" s="1">
        <v>20.32</v>
      </c>
      <c r="E135" s="2">
        <v>3.7</v>
      </c>
      <c r="F135" s="2">
        <v>75.18</v>
      </c>
      <c r="G135" t="s">
        <v>224</v>
      </c>
      <c r="H135">
        <f ca="1">IF(75.18&lt;&gt;75.18,0,0)</f>
        <v>0</v>
      </c>
      <c r="I135" t="s">
        <v>14</v>
      </c>
      <c r="J135" t="s">
        <v>14</v>
      </c>
    </row>
    <row r="136" spans="1:10">
      <c r="A136" t="s">
        <v>242</v>
      </c>
      <c r="B136" t="s">
        <v>243</v>
      </c>
      <c r="C136" t="s">
        <v>244</v>
      </c>
      <c r="D136" s="1">
        <v>24.57</v>
      </c>
      <c r="E136" s="2">
        <v>5.15</v>
      </c>
      <c r="F136" s="2">
        <v>126.54</v>
      </c>
      <c r="G136" t="s">
        <v>245</v>
      </c>
      <c r="H136">
        <f ca="1">IF(126.54&lt;&gt;126.54,0,0)</f>
        <v>0</v>
      </c>
      <c r="I136" t="s">
        <v>14</v>
      </c>
      <c r="J136" t="s">
        <v>14</v>
      </c>
    </row>
    <row r="137" spans="1:10">
      <c r="A137" t="s">
        <v>246</v>
      </c>
      <c r="B137" t="s">
        <v>243</v>
      </c>
      <c r="C137" t="s">
        <v>247</v>
      </c>
      <c r="D137" s="1">
        <v>24.68</v>
      </c>
      <c r="E137" s="2">
        <v>4.45</v>
      </c>
      <c r="F137" s="2">
        <v>109.83</v>
      </c>
      <c r="G137" t="s">
        <v>245</v>
      </c>
      <c r="H137">
        <f ca="1">IF(109.83&lt;&gt;109.83,0,0)</f>
        <v>0</v>
      </c>
      <c r="I137" t="s">
        <v>14</v>
      </c>
      <c r="J137" t="s">
        <v>14</v>
      </c>
    </row>
    <row r="138" spans="1:10">
      <c r="A138" t="s">
        <v>248</v>
      </c>
      <c r="B138" t="s">
        <v>243</v>
      </c>
      <c r="C138" t="s">
        <v>249</v>
      </c>
      <c r="D138" s="1">
        <v>24.68</v>
      </c>
      <c r="E138" s="2">
        <v>3.45</v>
      </c>
      <c r="F138" s="2">
        <v>85.15</v>
      </c>
      <c r="G138" t="s">
        <v>245</v>
      </c>
      <c r="H138">
        <f ca="1">IF(85.15&lt;&gt;85.15,0,0)</f>
        <v>0</v>
      </c>
      <c r="I138" t="s">
        <v>14</v>
      </c>
      <c r="J138" t="s">
        <v>14</v>
      </c>
    </row>
    <row r="139" spans="1:10">
      <c r="A139" t="s">
        <v>250</v>
      </c>
      <c r="B139" t="s">
        <v>243</v>
      </c>
      <c r="C139" t="s">
        <v>251</v>
      </c>
      <c r="D139" s="1">
        <v>24.6</v>
      </c>
      <c r="E139" s="2">
        <v>4.2</v>
      </c>
      <c r="F139" s="2">
        <v>103.32</v>
      </c>
      <c r="G139" t="s">
        <v>245</v>
      </c>
      <c r="H139">
        <f ca="1">IF(103.32&lt;&gt;103.32,0,0)</f>
        <v>0</v>
      </c>
      <c r="I139" t="s">
        <v>14</v>
      </c>
      <c r="J139" t="s">
        <v>14</v>
      </c>
    </row>
    <row r="140" spans="1:10">
      <c r="A140" t="s">
        <v>252</v>
      </c>
      <c r="B140" t="s">
        <v>243</v>
      </c>
      <c r="C140" t="s">
        <v>253</v>
      </c>
      <c r="D140" s="1">
        <v>24.64</v>
      </c>
      <c r="E140" s="2">
        <v>5.45</v>
      </c>
      <c r="F140" s="2">
        <v>134.29</v>
      </c>
      <c r="G140" t="s">
        <v>245</v>
      </c>
      <c r="H140">
        <f ca="1">IF(134.29&lt;&gt;134.29,0,0)</f>
        <v>0</v>
      </c>
      <c r="I140" t="s">
        <v>14</v>
      </c>
      <c r="J140" t="s">
        <v>14</v>
      </c>
    </row>
    <row r="141" spans="1:10">
      <c r="A141" t="s">
        <v>254</v>
      </c>
      <c r="B141" t="s">
        <v>243</v>
      </c>
      <c r="C141" t="s">
        <v>255</v>
      </c>
      <c r="D141" s="1">
        <v>24.54</v>
      </c>
      <c r="E141" s="2">
        <v>4.2</v>
      </c>
      <c r="F141" s="2">
        <v>103.07</v>
      </c>
      <c r="G141" t="s">
        <v>245</v>
      </c>
      <c r="H141">
        <f ca="1">IF(103.07&lt;&gt;103.07,0,0)</f>
        <v>0</v>
      </c>
      <c r="I141" t="s">
        <v>14</v>
      </c>
      <c r="J141" t="s">
        <v>14</v>
      </c>
    </row>
    <row r="142" spans="1:10">
      <c r="A142" t="s">
        <v>256</v>
      </c>
      <c r="B142" t="s">
        <v>243</v>
      </c>
      <c r="C142" t="s">
        <v>257</v>
      </c>
      <c r="D142" s="1">
        <v>24.61</v>
      </c>
      <c r="E142" s="2">
        <v>4.2</v>
      </c>
      <c r="F142" s="2">
        <v>103.36</v>
      </c>
      <c r="G142" t="s">
        <v>245</v>
      </c>
      <c r="H142">
        <f ca="1">IF(103.36&lt;&gt;103.36,0,0)</f>
        <v>0</v>
      </c>
      <c r="I142" t="s">
        <v>14</v>
      </c>
      <c r="J142" t="s">
        <v>14</v>
      </c>
    </row>
    <row r="143" spans="1:10">
      <c r="A143" t="s">
        <v>258</v>
      </c>
      <c r="B143" t="s">
        <v>243</v>
      </c>
      <c r="C143" t="s">
        <v>259</v>
      </c>
      <c r="D143" s="1">
        <v>24.45</v>
      </c>
      <c r="E143" s="2">
        <v>4.95</v>
      </c>
      <c r="F143" s="2">
        <v>121.03</v>
      </c>
      <c r="G143" t="s">
        <v>245</v>
      </c>
      <c r="H143">
        <f ca="1">IF(121.03&lt;&gt;121.03,0,0)</f>
        <v>0</v>
      </c>
      <c r="I143" t="s">
        <v>14</v>
      </c>
      <c r="J143" t="s">
        <v>14</v>
      </c>
    </row>
    <row r="144" spans="1:10">
      <c r="A144" t="s">
        <v>260</v>
      </c>
      <c r="B144" t="s">
        <v>243</v>
      </c>
      <c r="C144" t="s">
        <v>261</v>
      </c>
      <c r="D144" s="1">
        <v>24.71</v>
      </c>
      <c r="E144" s="2">
        <v>5.7</v>
      </c>
      <c r="F144" s="2">
        <v>140.85</v>
      </c>
      <c r="G144" t="s">
        <v>245</v>
      </c>
      <c r="H144">
        <f ca="1">IF(140.85&lt;&gt;140.85,0,0)</f>
        <v>0</v>
      </c>
      <c r="I144" t="s">
        <v>14</v>
      </c>
      <c r="J144" t="s">
        <v>14</v>
      </c>
    </row>
    <row r="145" spans="1:10">
      <c r="A145" t="s">
        <v>262</v>
      </c>
      <c r="B145" t="s">
        <v>243</v>
      </c>
      <c r="C145" t="s">
        <v>255</v>
      </c>
      <c r="D145" s="1">
        <v>24.5</v>
      </c>
      <c r="E145" s="2">
        <v>4.2</v>
      </c>
      <c r="F145" s="2">
        <v>102.9</v>
      </c>
      <c r="G145" t="s">
        <v>245</v>
      </c>
      <c r="H145">
        <f ca="1">IF(102.9&lt;&gt;102.9,0,0)</f>
        <v>0</v>
      </c>
      <c r="I145" t="s">
        <v>14</v>
      </c>
      <c r="J145" t="s">
        <v>14</v>
      </c>
    </row>
    <row r="146" spans="1:10">
      <c r="A146" t="s">
        <v>263</v>
      </c>
      <c r="B146" t="s">
        <v>243</v>
      </c>
      <c r="C146" t="s">
        <v>259</v>
      </c>
      <c r="D146" s="1">
        <v>24.63</v>
      </c>
      <c r="E146" s="2">
        <v>4.95</v>
      </c>
      <c r="F146" s="2">
        <v>121.92</v>
      </c>
      <c r="G146" t="s">
        <v>245</v>
      </c>
      <c r="H146">
        <f ca="1">IF(121.92&lt;&gt;121.92,0,0)</f>
        <v>0</v>
      </c>
      <c r="I146" t="s">
        <v>14</v>
      </c>
      <c r="J146" t="s">
        <v>14</v>
      </c>
    </row>
    <row r="147" spans="1:10">
      <c r="A147" t="s">
        <v>264</v>
      </c>
      <c r="B147" t="s">
        <v>243</v>
      </c>
      <c r="C147" t="s">
        <v>259</v>
      </c>
      <c r="D147" s="1">
        <v>24.7</v>
      </c>
      <c r="E147" s="2">
        <v>4.95</v>
      </c>
      <c r="F147" s="2">
        <v>122.27</v>
      </c>
      <c r="G147" t="s">
        <v>245</v>
      </c>
      <c r="H147">
        <f ca="1">IF(122.27&lt;&gt;122.26,0.009999999999990905,0)</f>
        <v>0</v>
      </c>
      <c r="I147" t="s">
        <v>14</v>
      </c>
      <c r="J147" t="s">
        <v>14</v>
      </c>
    </row>
    <row r="148" spans="1:10">
      <c r="A148" t="s">
        <v>265</v>
      </c>
      <c r="B148" t="s">
        <v>243</v>
      </c>
      <c r="C148" t="s">
        <v>266</v>
      </c>
      <c r="D148" s="1">
        <v>24.46</v>
      </c>
      <c r="E148" s="2">
        <v>4.95</v>
      </c>
      <c r="F148" s="2">
        <v>121.08</v>
      </c>
      <c r="G148" t="s">
        <v>245</v>
      </c>
      <c r="H148">
        <f ca="1">IF(121.08&lt;&gt;121.08,0,0)</f>
        <v>0</v>
      </c>
      <c r="I148" t="s">
        <v>14</v>
      </c>
      <c r="J148" t="s">
        <v>14</v>
      </c>
    </row>
    <row r="149" spans="1:10">
      <c r="A149" t="s">
        <v>267</v>
      </c>
      <c r="B149" t="s">
        <v>243</v>
      </c>
      <c r="C149" t="s">
        <v>244</v>
      </c>
      <c r="D149" s="1">
        <v>24.52</v>
      </c>
      <c r="E149" s="2">
        <v>5.15</v>
      </c>
      <c r="F149" s="2">
        <v>126.28</v>
      </c>
      <c r="G149" t="s">
        <v>245</v>
      </c>
      <c r="H149">
        <f ca="1">IF(126.28&lt;&gt;126.28,0,0)</f>
        <v>0</v>
      </c>
      <c r="I149" t="s">
        <v>14</v>
      </c>
      <c r="J149" t="s">
        <v>14</v>
      </c>
    </row>
    <row r="150" spans="1:10">
      <c r="A150" t="s">
        <v>268</v>
      </c>
      <c r="B150" t="s">
        <v>243</v>
      </c>
      <c r="C150" t="s">
        <v>269</v>
      </c>
      <c r="D150" s="1">
        <v>24.37</v>
      </c>
      <c r="E150" s="2">
        <v>3.7</v>
      </c>
      <c r="F150" s="2">
        <v>90.17</v>
      </c>
      <c r="G150" t="s">
        <v>245</v>
      </c>
      <c r="H150">
        <f ca="1">IF(90.17&lt;&gt;90.17,0,0)</f>
        <v>0</v>
      </c>
      <c r="I150" t="s">
        <v>14</v>
      </c>
      <c r="J150" t="s">
        <v>14</v>
      </c>
    </row>
    <row r="151" spans="1:10">
      <c r="A151" t="s">
        <v>270</v>
      </c>
      <c r="B151" t="s">
        <v>243</v>
      </c>
      <c r="C151" t="s">
        <v>266</v>
      </c>
      <c r="D151" s="1">
        <v>24.6</v>
      </c>
      <c r="E151" s="2">
        <v>4.95</v>
      </c>
      <c r="F151" s="2">
        <v>121.77</v>
      </c>
      <c r="G151" t="s">
        <v>245</v>
      </c>
      <c r="H151">
        <f ca="1">IF(121.77&lt;&gt;121.77,0,0)</f>
        <v>0</v>
      </c>
      <c r="I151" t="s">
        <v>14</v>
      </c>
      <c r="J151" t="s">
        <v>14</v>
      </c>
    </row>
    <row r="152" spans="1:10">
      <c r="A152" t="s">
        <v>271</v>
      </c>
      <c r="B152" t="s">
        <v>243</v>
      </c>
      <c r="C152" t="s">
        <v>259</v>
      </c>
      <c r="D152" s="1">
        <v>24.43</v>
      </c>
      <c r="E152" s="2">
        <v>4.95</v>
      </c>
      <c r="F152" s="2">
        <v>120.93</v>
      </c>
      <c r="G152" t="s">
        <v>245</v>
      </c>
      <c r="H152">
        <f ca="1">IF(120.93&lt;&gt;120.93,0,0)</f>
        <v>0</v>
      </c>
      <c r="I152" t="s">
        <v>14</v>
      </c>
      <c r="J152" t="s">
        <v>14</v>
      </c>
    </row>
    <row r="153" spans="1:10">
      <c r="A153" t="s">
        <v>272</v>
      </c>
      <c r="B153" t="s">
        <v>243</v>
      </c>
      <c r="C153" t="s">
        <v>273</v>
      </c>
      <c r="D153" s="1">
        <v>24.55</v>
      </c>
      <c r="E153" s="2">
        <v>6.4</v>
      </c>
      <c r="F153" s="2">
        <v>157.12</v>
      </c>
      <c r="G153" t="s">
        <v>245</v>
      </c>
      <c r="H153">
        <f ca="1">IF(157.12&lt;&gt;157.12,0,0)</f>
        <v>0</v>
      </c>
      <c r="I153" t="s">
        <v>14</v>
      </c>
      <c r="J153" t="s">
        <v>14</v>
      </c>
    </row>
    <row r="154" spans="1:10">
      <c r="A154" t="s">
        <v>274</v>
      </c>
      <c r="B154" t="s">
        <v>243</v>
      </c>
      <c r="C154" t="s">
        <v>247</v>
      </c>
      <c r="D154" s="1">
        <v>24.74</v>
      </c>
      <c r="E154" s="2">
        <v>4.45</v>
      </c>
      <c r="F154" s="2">
        <v>110.09</v>
      </c>
      <c r="G154" t="s">
        <v>245</v>
      </c>
      <c r="H154">
        <f ca="1">IF(110.09&lt;&gt;110.09,0,0)</f>
        <v>0</v>
      </c>
      <c r="I154" t="s">
        <v>14</v>
      </c>
      <c r="J154" t="s">
        <v>14</v>
      </c>
    </row>
    <row r="155" spans="1:10">
      <c r="A155" t="s">
        <v>275</v>
      </c>
      <c r="B155" t="s">
        <v>243</v>
      </c>
      <c r="C155" t="s">
        <v>247</v>
      </c>
      <c r="D155" s="1">
        <v>24.31</v>
      </c>
      <c r="E155" s="2">
        <v>4.45</v>
      </c>
      <c r="F155" s="2">
        <v>108.18</v>
      </c>
      <c r="G155" t="s">
        <v>245</v>
      </c>
      <c r="H155">
        <f ca="1">IF(108.18&lt;&gt;108.18,0,0)</f>
        <v>0</v>
      </c>
      <c r="I155" t="s">
        <v>14</v>
      </c>
      <c r="J155" t="s">
        <v>14</v>
      </c>
    </row>
    <row r="156" spans="1:10">
      <c r="A156" t="s">
        <v>276</v>
      </c>
      <c r="B156" t="s">
        <v>243</v>
      </c>
      <c r="C156" t="s">
        <v>259</v>
      </c>
      <c r="D156" s="1">
        <v>24.72</v>
      </c>
      <c r="E156" s="2">
        <v>4.95</v>
      </c>
      <c r="F156" s="2">
        <v>122.36</v>
      </c>
      <c r="G156" t="s">
        <v>245</v>
      </c>
      <c r="H156">
        <f ca="1">IF(122.36&lt;&gt;122.36,0,0)</f>
        <v>0</v>
      </c>
      <c r="I156" t="s">
        <v>14</v>
      </c>
      <c r="J156" t="s">
        <v>14</v>
      </c>
    </row>
    <row r="157" spans="1:10">
      <c r="A157" t="s">
        <v>277</v>
      </c>
      <c r="B157" t="s">
        <v>243</v>
      </c>
      <c r="C157" t="s">
        <v>257</v>
      </c>
      <c r="D157" s="1">
        <v>24.65</v>
      </c>
      <c r="E157" s="2">
        <v>4.2</v>
      </c>
      <c r="F157" s="2">
        <v>103.53</v>
      </c>
      <c r="G157" t="s">
        <v>245</v>
      </c>
      <c r="H157">
        <f ca="1">IF(103.53&lt;&gt;103.53,0,0)</f>
        <v>0</v>
      </c>
      <c r="I157" t="s">
        <v>14</v>
      </c>
      <c r="J157" t="s">
        <v>14</v>
      </c>
    </row>
    <row r="158" spans="1:10">
      <c r="A158" t="s">
        <v>278</v>
      </c>
      <c r="B158" t="s">
        <v>279</v>
      </c>
      <c r="C158" t="s">
        <v>280</v>
      </c>
      <c r="D158" s="1">
        <v>20.98</v>
      </c>
      <c r="E158" s="2">
        <v>5.95</v>
      </c>
      <c r="F158" s="2">
        <v>124.83</v>
      </c>
      <c r="G158" t="s">
        <v>281</v>
      </c>
      <c r="H158">
        <f ca="1">IF(124.83&lt;&gt;124.83,0,0)</f>
        <v>0</v>
      </c>
      <c r="I158" t="s">
        <v>282</v>
      </c>
      <c r="J158" t="s">
        <v>282</v>
      </c>
    </row>
    <row r="159" spans="1:10">
      <c r="A159" t="s">
        <v>283</v>
      </c>
      <c r="B159" t="s">
        <v>279</v>
      </c>
      <c r="C159" t="s">
        <v>284</v>
      </c>
      <c r="D159" s="1">
        <v>20.91</v>
      </c>
      <c r="E159" s="2">
        <v>5.45</v>
      </c>
      <c r="F159" s="2">
        <v>113.96</v>
      </c>
      <c r="G159" t="s">
        <v>281</v>
      </c>
      <c r="H159">
        <f ca="1">IF(113.96&lt;&gt;113.96,0,0)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279</v>
      </c>
      <c r="C160" t="s">
        <v>284</v>
      </c>
      <c r="D160" s="1">
        <v>21.06</v>
      </c>
      <c r="E160" s="2">
        <v>5.45</v>
      </c>
      <c r="F160" s="2">
        <v>114.78</v>
      </c>
      <c r="G160" t="s">
        <v>281</v>
      </c>
      <c r="H160">
        <f ca="1">IF(114.78&lt;&gt;114.78,0,0)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279</v>
      </c>
      <c r="C161" t="s">
        <v>287</v>
      </c>
      <c r="D161" s="1">
        <v>20.96</v>
      </c>
      <c r="E161" s="2">
        <v>3.7</v>
      </c>
      <c r="F161" s="2">
        <v>77.55</v>
      </c>
      <c r="G161" t="s">
        <v>281</v>
      </c>
      <c r="H161">
        <f ca="1">IF(77.55&lt;&gt;77.55,0,0)</f>
        <v>0</v>
      </c>
      <c r="I161" t="s">
        <v>14</v>
      </c>
      <c r="J161" t="s">
        <v>14</v>
      </c>
    </row>
    <row r="162" spans="1:10">
      <c r="A162" t="s">
        <v>288</v>
      </c>
      <c r="B162" t="s">
        <v>279</v>
      </c>
      <c r="C162" t="s">
        <v>289</v>
      </c>
      <c r="D162" s="1">
        <v>20.92</v>
      </c>
      <c r="E162" s="2">
        <v>3.7</v>
      </c>
      <c r="F162" s="2">
        <v>77.4</v>
      </c>
      <c r="G162" t="s">
        <v>281</v>
      </c>
      <c r="H162">
        <f ca="1">IF(77.4&lt;&gt;77.4,0,0)</f>
        <v>0</v>
      </c>
      <c r="I162" t="s">
        <v>14</v>
      </c>
      <c r="J162" t="s">
        <v>14</v>
      </c>
    </row>
    <row r="163" spans="1:10">
      <c r="A163" t="s">
        <v>290</v>
      </c>
      <c r="B163" t="s">
        <v>279</v>
      </c>
      <c r="C163" t="s">
        <v>291</v>
      </c>
      <c r="D163" s="1">
        <v>20.99</v>
      </c>
      <c r="E163" s="2">
        <v>6.45</v>
      </c>
      <c r="F163" s="2">
        <v>135.39</v>
      </c>
      <c r="G163" t="s">
        <v>281</v>
      </c>
      <c r="H163">
        <f ca="1">IF(135.39&lt;&gt;135.39,0,0)</f>
        <v>0</v>
      </c>
      <c r="I163" t="s">
        <v>14</v>
      </c>
      <c r="J163" t="s">
        <v>14</v>
      </c>
    </row>
    <row r="164" spans="1:10">
      <c r="A164" t="s">
        <v>292</v>
      </c>
      <c r="B164" t="s">
        <v>279</v>
      </c>
      <c r="C164" t="s">
        <v>293</v>
      </c>
      <c r="D164" s="1">
        <v>20.94</v>
      </c>
      <c r="E164" s="2">
        <v>4.2</v>
      </c>
      <c r="F164" s="2">
        <v>87.95</v>
      </c>
      <c r="G164" t="s">
        <v>281</v>
      </c>
      <c r="H164">
        <f ca="1">IF(87.95&lt;&gt;87.95,0,0)</f>
        <v>0</v>
      </c>
      <c r="I164" t="s">
        <v>14</v>
      </c>
      <c r="J164" t="s">
        <v>14</v>
      </c>
    </row>
    <row r="165" spans="1:10">
      <c r="A165" t="s">
        <v>294</v>
      </c>
      <c r="B165" t="s">
        <v>279</v>
      </c>
      <c r="C165" t="s">
        <v>289</v>
      </c>
      <c r="D165" s="1">
        <v>20.96</v>
      </c>
      <c r="E165" s="2">
        <v>3.7</v>
      </c>
      <c r="F165" s="2">
        <v>77.55</v>
      </c>
      <c r="G165" t="s">
        <v>281</v>
      </c>
      <c r="H165">
        <f ca="1">IF(77.55&lt;&gt;77.55,0,0)</f>
        <v>0</v>
      </c>
      <c r="I165" t="s">
        <v>14</v>
      </c>
      <c r="J165" t="s">
        <v>14</v>
      </c>
    </row>
    <row r="166" spans="1:10">
      <c r="A166" t="s">
        <v>295</v>
      </c>
      <c r="B166" t="s">
        <v>279</v>
      </c>
      <c r="C166" t="s">
        <v>296</v>
      </c>
      <c r="D166" s="1">
        <v>20.96</v>
      </c>
      <c r="E166" s="2">
        <v>5.7</v>
      </c>
      <c r="F166" s="2">
        <v>119.47</v>
      </c>
      <c r="G166" t="s">
        <v>281</v>
      </c>
      <c r="H166">
        <f ca="1">IF(119.47&lt;&gt;119.47,0,0)</f>
        <v>0</v>
      </c>
      <c r="I166" t="s">
        <v>14</v>
      </c>
      <c r="J166" t="s">
        <v>14</v>
      </c>
    </row>
    <row r="167" spans="1:10">
      <c r="A167" t="s">
        <v>297</v>
      </c>
      <c r="B167" t="s">
        <v>279</v>
      </c>
      <c r="C167" t="s">
        <v>298</v>
      </c>
      <c r="D167" s="1">
        <v>20.91</v>
      </c>
      <c r="E167" s="2">
        <v>6.4</v>
      </c>
      <c r="F167" s="2">
        <v>133.82</v>
      </c>
      <c r="G167" t="s">
        <v>281</v>
      </c>
      <c r="H167">
        <f ca="1">IF(133.82&lt;&gt;133.82,0,0)</f>
        <v>0</v>
      </c>
      <c r="I167" t="s">
        <v>14</v>
      </c>
      <c r="J167" t="s">
        <v>14</v>
      </c>
    </row>
    <row r="168" spans="1:10">
      <c r="A168" t="s">
        <v>299</v>
      </c>
      <c r="B168" t="s">
        <v>279</v>
      </c>
      <c r="C168" t="s">
        <v>300</v>
      </c>
      <c r="D168" s="1">
        <v>21.06</v>
      </c>
      <c r="E168" s="2">
        <v>6.2</v>
      </c>
      <c r="F168" s="2">
        <v>130.57</v>
      </c>
      <c r="G168" t="s">
        <v>281</v>
      </c>
      <c r="H168">
        <f ca="1">IF(130.57&lt;&gt;130.57,0,0)</f>
        <v>0</v>
      </c>
      <c r="I168" t="s">
        <v>14</v>
      </c>
      <c r="J168" t="s">
        <v>14</v>
      </c>
    </row>
    <row r="169" spans="1:10">
      <c r="A169" t="s">
        <v>301</v>
      </c>
      <c r="B169" t="s">
        <v>279</v>
      </c>
      <c r="C169" t="s">
        <v>300</v>
      </c>
      <c r="D169" s="1">
        <v>20.97</v>
      </c>
      <c r="E169" s="2">
        <v>6.2</v>
      </c>
      <c r="F169" s="2">
        <v>130.01</v>
      </c>
      <c r="G169" t="s">
        <v>281</v>
      </c>
      <c r="H169">
        <f ca="1">IF(130.01&lt;&gt;130.01,0,0)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279</v>
      </c>
      <c r="C170" t="s">
        <v>303</v>
      </c>
      <c r="D170" s="1">
        <v>20.82</v>
      </c>
      <c r="E170" s="2">
        <v>5.15</v>
      </c>
      <c r="F170" s="2">
        <v>107.22</v>
      </c>
      <c r="G170" t="s">
        <v>281</v>
      </c>
      <c r="H170">
        <f ca="1">IF(107.22&lt;&gt;107.22,0,0)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279</v>
      </c>
      <c r="C171" t="s">
        <v>293</v>
      </c>
      <c r="D171" s="1">
        <v>20.76</v>
      </c>
      <c r="E171" s="2">
        <v>4.2</v>
      </c>
      <c r="F171" s="2">
        <v>87.19</v>
      </c>
      <c r="G171" t="s">
        <v>281</v>
      </c>
      <c r="H171">
        <f ca="1">IF(87.19&lt;&gt;87.19,0,0)</f>
        <v>0</v>
      </c>
      <c r="I171" t="s">
        <v>14</v>
      </c>
      <c r="J171" t="s">
        <v>14</v>
      </c>
    </row>
    <row r="172" spans="1:10">
      <c r="A172" t="s">
        <v>305</v>
      </c>
      <c r="B172" t="s">
        <v>279</v>
      </c>
      <c r="C172" t="s">
        <v>306</v>
      </c>
      <c r="D172" s="1">
        <v>20.87</v>
      </c>
      <c r="E172" s="2">
        <v>5.15</v>
      </c>
      <c r="F172" s="2">
        <v>107.48</v>
      </c>
      <c r="G172" t="s">
        <v>281</v>
      </c>
      <c r="H172">
        <f ca="1">IF(107.48&lt;&gt;107.48,0,0)</f>
        <v>0</v>
      </c>
      <c r="I172" t="s">
        <v>14</v>
      </c>
      <c r="J172" t="s">
        <v>14</v>
      </c>
    </row>
    <row r="173" spans="1:10">
      <c r="A173" t="s">
        <v>307</v>
      </c>
      <c r="B173" t="s">
        <v>279</v>
      </c>
      <c r="C173" t="s">
        <v>308</v>
      </c>
      <c r="D173" s="1">
        <v>20.79</v>
      </c>
      <c r="E173" s="2">
        <v>4.2</v>
      </c>
      <c r="F173" s="2">
        <v>87.32</v>
      </c>
      <c r="G173" t="s">
        <v>281</v>
      </c>
      <c r="H173">
        <f ca="1">IF(87.32&lt;&gt;87.32,0,0)</f>
        <v>0</v>
      </c>
      <c r="I173" t="s">
        <v>14</v>
      </c>
      <c r="J173" t="s">
        <v>14</v>
      </c>
    </row>
    <row r="174" spans="1:10">
      <c r="A174" t="s">
        <v>309</v>
      </c>
      <c r="B174" t="s">
        <v>310</v>
      </c>
      <c r="C174" t="s">
        <v>74</v>
      </c>
      <c r="D174" s="1">
        <v>21.18</v>
      </c>
      <c r="E174" s="2">
        <v>8.75</v>
      </c>
      <c r="F174" s="2">
        <v>185.33</v>
      </c>
      <c r="G174" t="s">
        <v>311</v>
      </c>
      <c r="H174">
        <f ca="1">IF(185.33&lt;&gt;185.32,0.010000000000019327,0)</f>
        <v>0</v>
      </c>
      <c r="I174" t="s">
        <v>14</v>
      </c>
      <c r="J174" t="s">
        <v>14</v>
      </c>
    </row>
    <row r="175" spans="1:10">
      <c r="A175" t="s">
        <v>312</v>
      </c>
      <c r="B175" t="s">
        <v>310</v>
      </c>
      <c r="C175" t="s">
        <v>76</v>
      </c>
      <c r="D175" s="1">
        <v>21.38</v>
      </c>
      <c r="E175" s="2">
        <v>4.15</v>
      </c>
      <c r="F175" s="2">
        <v>88.73</v>
      </c>
      <c r="G175" t="s">
        <v>311</v>
      </c>
      <c r="H175">
        <f ca="1">IF(88.73&lt;&gt;88.73,0,0)</f>
        <v>0</v>
      </c>
      <c r="I175" t="s">
        <v>14</v>
      </c>
      <c r="J175" t="s">
        <v>14</v>
      </c>
    </row>
    <row r="176" spans="1:10">
      <c r="A176" t="s">
        <v>313</v>
      </c>
      <c r="B176" t="s">
        <v>314</v>
      </c>
      <c r="C176" t="s">
        <v>291</v>
      </c>
      <c r="D176" s="1">
        <v>21.66</v>
      </c>
      <c r="E176" s="2">
        <v>6.45</v>
      </c>
      <c r="F176" s="2">
        <v>139.71</v>
      </c>
      <c r="G176" t="s">
        <v>315</v>
      </c>
      <c r="H176">
        <f ca="1">IF(139.71&lt;&gt;139.71,0,0)</f>
        <v>0</v>
      </c>
      <c r="I176" t="s">
        <v>14</v>
      </c>
      <c r="J176" t="s">
        <v>14</v>
      </c>
    </row>
    <row r="177" spans="1:10">
      <c r="A177" t="s">
        <v>316</v>
      </c>
      <c r="B177" t="s">
        <v>317</v>
      </c>
      <c r="C177" t="s">
        <v>318</v>
      </c>
      <c r="D177" s="1">
        <v>16.1</v>
      </c>
      <c r="E177" s="2">
        <v>5.45</v>
      </c>
      <c r="F177" s="2">
        <v>87.75</v>
      </c>
      <c r="G177" t="s">
        <v>319</v>
      </c>
      <c r="H177">
        <f ca="1">IF(87.75&lt;&gt;87.74,0.010000000000005116,0)</f>
        <v>0</v>
      </c>
      <c r="I177" t="s">
        <v>14</v>
      </c>
      <c r="J177" t="s">
        <v>14</v>
      </c>
    </row>
    <row r="178" spans="1:10">
      <c r="A178" t="s">
        <v>320</v>
      </c>
      <c r="B178" t="s">
        <v>317</v>
      </c>
      <c r="C178" t="s">
        <v>321</v>
      </c>
      <c r="D178" s="1">
        <v>15.98</v>
      </c>
      <c r="E178" s="2">
        <v>10.5</v>
      </c>
      <c r="F178" s="2">
        <v>167.79</v>
      </c>
      <c r="G178" t="s">
        <v>319</v>
      </c>
      <c r="H178">
        <f ca="1">IF(167.79&lt;&gt;167.79,0,0)</f>
        <v>0</v>
      </c>
      <c r="I178" t="s">
        <v>14</v>
      </c>
      <c r="J178" t="s">
        <v>14</v>
      </c>
    </row>
    <row r="179" spans="1:10">
      <c r="A179" t="s">
        <v>322</v>
      </c>
      <c r="B179" t="s">
        <v>317</v>
      </c>
      <c r="C179" t="s">
        <v>59</v>
      </c>
      <c r="D179" s="1">
        <v>16</v>
      </c>
      <c r="E179" s="2">
        <v>5.45</v>
      </c>
      <c r="F179" s="2">
        <v>87.2</v>
      </c>
      <c r="G179" t="s">
        <v>319</v>
      </c>
      <c r="H179">
        <f ca="1">IF(87.2&lt;&gt;87.2,0,0)</f>
        <v>0</v>
      </c>
      <c r="I179" t="s">
        <v>14</v>
      </c>
      <c r="J179" t="s">
        <v>14</v>
      </c>
    </row>
    <row r="180" spans="1:10">
      <c r="A180" t="s">
        <v>323</v>
      </c>
      <c r="B180" t="s">
        <v>317</v>
      </c>
      <c r="C180" t="s">
        <v>55</v>
      </c>
      <c r="D180" s="1">
        <v>15.98</v>
      </c>
      <c r="E180" s="2">
        <v>5.95</v>
      </c>
      <c r="F180" s="2">
        <v>95.08</v>
      </c>
      <c r="G180" t="s">
        <v>319</v>
      </c>
      <c r="H180">
        <f ca="1">IF(95.08&lt;&gt;95.08,0,0)</f>
        <v>0</v>
      </c>
      <c r="I180" t="s">
        <v>14</v>
      </c>
      <c r="J180" t="s">
        <v>14</v>
      </c>
    </row>
    <row r="181" spans="1:10">
      <c r="A181" t="s">
        <v>324</v>
      </c>
      <c r="B181" t="s">
        <v>317</v>
      </c>
      <c r="C181" t="s">
        <v>325</v>
      </c>
      <c r="D181" s="1">
        <v>16.12</v>
      </c>
      <c r="E181" s="2">
        <v>6.2</v>
      </c>
      <c r="F181" s="2">
        <v>99.94</v>
      </c>
      <c r="G181" t="s">
        <v>319</v>
      </c>
      <c r="H181">
        <f ca="1">IF(99.94&lt;&gt;99.94,0,0)</f>
        <v>0</v>
      </c>
      <c r="I181" t="s">
        <v>14</v>
      </c>
      <c r="J181" t="s">
        <v>14</v>
      </c>
    </row>
    <row r="182" spans="1:10">
      <c r="A182" t="s">
        <v>326</v>
      </c>
      <c r="B182" t="s">
        <v>317</v>
      </c>
      <c r="C182" t="s">
        <v>327</v>
      </c>
      <c r="D182" s="1">
        <v>16.07</v>
      </c>
      <c r="E182" s="2">
        <v>7.75</v>
      </c>
      <c r="F182" s="2">
        <v>124.54</v>
      </c>
      <c r="G182" t="s">
        <v>319</v>
      </c>
      <c r="H182">
        <f ca="1">IF(124.54&lt;&gt;124.54,0,0)</f>
        <v>0</v>
      </c>
      <c r="I182" t="s">
        <v>14</v>
      </c>
      <c r="J182" t="s">
        <v>14</v>
      </c>
    </row>
    <row r="183" spans="1:10">
      <c r="A183" t="s">
        <v>328</v>
      </c>
      <c r="B183" t="s">
        <v>317</v>
      </c>
      <c r="C183" t="s">
        <v>57</v>
      </c>
      <c r="D183" s="1">
        <v>15.88</v>
      </c>
      <c r="E183" s="2">
        <v>5.95</v>
      </c>
      <c r="F183" s="2">
        <v>94.49</v>
      </c>
      <c r="G183" t="s">
        <v>319</v>
      </c>
      <c r="H183">
        <f ca="1">IF(94.49&lt;&gt;94.49,0,0)</f>
        <v>0</v>
      </c>
      <c r="I183" t="s">
        <v>14</v>
      </c>
      <c r="J183" t="s">
        <v>14</v>
      </c>
    </row>
    <row r="184" spans="1:10">
      <c r="A184" t="s">
        <v>329</v>
      </c>
      <c r="B184" t="s">
        <v>317</v>
      </c>
      <c r="C184" t="s">
        <v>59</v>
      </c>
      <c r="D184" s="1">
        <v>15.99</v>
      </c>
      <c r="E184" s="2">
        <v>5.45</v>
      </c>
      <c r="F184" s="2">
        <v>87.15</v>
      </c>
      <c r="G184" t="s">
        <v>319</v>
      </c>
      <c r="H184">
        <f ca="1">IF(87.15&lt;&gt;87.15,0,0)</f>
        <v>0</v>
      </c>
      <c r="I184" t="s">
        <v>14</v>
      </c>
      <c r="J184" t="s">
        <v>14</v>
      </c>
    </row>
    <row r="185" spans="1:10">
      <c r="A185" t="s">
        <v>330</v>
      </c>
      <c r="B185" t="s">
        <v>317</v>
      </c>
      <c r="C185" t="s">
        <v>321</v>
      </c>
      <c r="D185" s="1">
        <v>16.1</v>
      </c>
      <c r="E185" s="2">
        <v>10.5</v>
      </c>
      <c r="F185" s="2">
        <v>169.05</v>
      </c>
      <c r="G185" t="s">
        <v>319</v>
      </c>
      <c r="H185">
        <f ca="1">IF(169.05&lt;&gt;169.05,0,0)</f>
        <v>0</v>
      </c>
      <c r="I185" t="s">
        <v>14</v>
      </c>
      <c r="J185" t="s">
        <v>14</v>
      </c>
    </row>
    <row r="186" spans="1:10">
      <c r="A186" t="s">
        <v>331</v>
      </c>
      <c r="B186" t="s">
        <v>317</v>
      </c>
      <c r="C186" t="s">
        <v>57</v>
      </c>
      <c r="D186" s="1">
        <v>15.91</v>
      </c>
      <c r="E186" s="2">
        <v>5.95</v>
      </c>
      <c r="F186" s="2">
        <v>94.66</v>
      </c>
      <c r="G186" t="s">
        <v>319</v>
      </c>
      <c r="H186">
        <f ca="1">IF(94.66&lt;&gt;94.66,0,0)</f>
        <v>0</v>
      </c>
      <c r="I186" t="s">
        <v>14</v>
      </c>
      <c r="J186" t="s">
        <v>14</v>
      </c>
    </row>
    <row r="187" spans="1:10">
      <c r="A187" t="s">
        <v>332</v>
      </c>
      <c r="B187" t="s">
        <v>317</v>
      </c>
      <c r="C187" t="s">
        <v>327</v>
      </c>
      <c r="D187" s="1">
        <v>16.04</v>
      </c>
      <c r="E187" s="2">
        <v>7.75</v>
      </c>
      <c r="F187" s="2">
        <v>124.31</v>
      </c>
      <c r="G187" t="s">
        <v>319</v>
      </c>
      <c r="H187">
        <f ca="1">IF(124.31&lt;&gt;124.31,0,0)</f>
        <v>0</v>
      </c>
      <c r="I187" t="s">
        <v>14</v>
      </c>
      <c r="J187" t="s">
        <v>14</v>
      </c>
    </row>
    <row r="188" spans="1:10">
      <c r="A188" t="s">
        <v>333</v>
      </c>
      <c r="B188" t="s">
        <v>334</v>
      </c>
      <c r="C188" t="s">
        <v>335</v>
      </c>
      <c r="D188" s="1">
        <v>17.56</v>
      </c>
      <c r="E188" s="2">
        <v>6.2</v>
      </c>
      <c r="F188" s="2">
        <v>108.87</v>
      </c>
      <c r="G188" t="s">
        <v>336</v>
      </c>
      <c r="H188">
        <f ca="1">IF(108.87&lt;&gt;108.87,0,0)</f>
        <v>0</v>
      </c>
      <c r="I188" t="s">
        <v>337</v>
      </c>
      <c r="J188" t="s">
        <v>337</v>
      </c>
    </row>
    <row r="189" spans="1:10">
      <c r="A189" t="s">
        <v>338</v>
      </c>
      <c r="B189" t="s">
        <v>334</v>
      </c>
      <c r="C189" t="s">
        <v>34</v>
      </c>
      <c r="D189" s="1">
        <v>17.58</v>
      </c>
      <c r="E189" s="2">
        <v>5.45</v>
      </c>
      <c r="F189" s="2">
        <v>95.81</v>
      </c>
      <c r="G189" t="s">
        <v>336</v>
      </c>
      <c r="H189">
        <f ca="1">IF(95.81&lt;&gt;95.81,0,0)</f>
        <v>0</v>
      </c>
      <c r="I189" t="s">
        <v>337</v>
      </c>
      <c r="J189" t="s">
        <v>337</v>
      </c>
    </row>
    <row r="190" spans="1:10">
      <c r="A190" t="s">
        <v>339</v>
      </c>
      <c r="B190" t="s">
        <v>334</v>
      </c>
      <c r="C190" t="s">
        <v>340</v>
      </c>
      <c r="D190" s="1">
        <v>17.69</v>
      </c>
      <c r="E190" s="2">
        <v>4.4</v>
      </c>
      <c r="F190" s="2">
        <v>77.84</v>
      </c>
      <c r="G190" t="s">
        <v>336</v>
      </c>
      <c r="H190">
        <f ca="1">IF(77.84&lt;&gt;77.84,0,0)</f>
        <v>0</v>
      </c>
      <c r="I190" t="s">
        <v>337</v>
      </c>
      <c r="J190" t="s">
        <v>337</v>
      </c>
    </row>
    <row r="191" spans="1:10">
      <c r="A191" t="s">
        <v>341</v>
      </c>
      <c r="B191" t="s">
        <v>334</v>
      </c>
      <c r="C191" t="s">
        <v>40</v>
      </c>
      <c r="D191" s="1">
        <v>17.58</v>
      </c>
      <c r="E191" s="2">
        <v>4.95</v>
      </c>
      <c r="F191" s="2">
        <v>87.02</v>
      </c>
      <c r="G191" t="s">
        <v>336</v>
      </c>
      <c r="H191">
        <f ca="1">IF(87.02&lt;&gt;87.02,0,0)</f>
        <v>0</v>
      </c>
      <c r="I191" t="s">
        <v>337</v>
      </c>
      <c r="J191" t="s">
        <v>337</v>
      </c>
    </row>
    <row r="192" spans="1:10">
      <c r="A192" t="s">
        <v>342</v>
      </c>
      <c r="B192" t="s">
        <v>334</v>
      </c>
      <c r="C192" t="s">
        <v>129</v>
      </c>
      <c r="D192" s="1">
        <v>17.59</v>
      </c>
      <c r="E192" s="2">
        <v>4.9</v>
      </c>
      <c r="F192" s="2">
        <v>86.19</v>
      </c>
      <c r="G192" t="s">
        <v>336</v>
      </c>
      <c r="H192">
        <f ca="1">IF(86.19&lt;&gt;86.19,0,0)</f>
        <v>0</v>
      </c>
      <c r="I192" t="s">
        <v>337</v>
      </c>
      <c r="J192" t="s">
        <v>337</v>
      </c>
    </row>
    <row r="193" spans="1:10">
      <c r="A193" t="s">
        <v>343</v>
      </c>
      <c r="B193" t="s">
        <v>334</v>
      </c>
      <c r="C193" t="s">
        <v>344</v>
      </c>
      <c r="D193" s="1">
        <v>17.66</v>
      </c>
      <c r="E193" s="2">
        <v>3.7</v>
      </c>
      <c r="F193" s="2">
        <v>65.34</v>
      </c>
      <c r="G193" t="s">
        <v>336</v>
      </c>
      <c r="H193">
        <f ca="1">IF(65.34&lt;&gt;65.34,0,0)</f>
        <v>0</v>
      </c>
      <c r="I193" t="s">
        <v>337</v>
      </c>
      <c r="J193" t="s">
        <v>337</v>
      </c>
    </row>
    <row r="194" spans="1:10">
      <c r="A194" t="s">
        <v>345</v>
      </c>
      <c r="B194" t="s">
        <v>334</v>
      </c>
      <c r="C194" t="s">
        <v>40</v>
      </c>
      <c r="D194" s="1">
        <v>17.66</v>
      </c>
      <c r="E194" s="2">
        <v>4.95</v>
      </c>
      <c r="F194" s="2">
        <v>87.42</v>
      </c>
      <c r="G194" t="s">
        <v>336</v>
      </c>
      <c r="H194">
        <f ca="1">IF(87.42&lt;&gt;87.42,0,0)</f>
        <v>0</v>
      </c>
      <c r="I194" t="s">
        <v>337</v>
      </c>
      <c r="J194" t="s">
        <v>337</v>
      </c>
    </row>
    <row r="195" spans="1:10">
      <c r="A195" t="s">
        <v>346</v>
      </c>
      <c r="B195" t="s">
        <v>334</v>
      </c>
      <c r="C195" t="s">
        <v>31</v>
      </c>
      <c r="D195" s="1">
        <v>17.62</v>
      </c>
      <c r="E195" s="2">
        <v>5.45</v>
      </c>
      <c r="F195" s="2">
        <v>96.03</v>
      </c>
      <c r="G195" t="s">
        <v>336</v>
      </c>
      <c r="H195">
        <f ca="1">IF(96.03&lt;&gt;96.03,0,0)</f>
        <v>0</v>
      </c>
      <c r="I195" t="s">
        <v>14</v>
      </c>
      <c r="J195" t="s">
        <v>14</v>
      </c>
    </row>
    <row r="196" spans="1:10">
      <c r="A196" t="s">
        <v>347</v>
      </c>
      <c r="B196" t="s">
        <v>334</v>
      </c>
      <c r="C196" t="s">
        <v>135</v>
      </c>
      <c r="D196" s="1">
        <v>17.62</v>
      </c>
      <c r="E196" s="2">
        <v>5.45</v>
      </c>
      <c r="F196" s="2">
        <v>96.03</v>
      </c>
      <c r="G196" t="s">
        <v>336</v>
      </c>
      <c r="H196">
        <f ca="1">IF(96.03&lt;&gt;96.03,0,0)</f>
        <v>0</v>
      </c>
      <c r="I196" t="s">
        <v>14</v>
      </c>
      <c r="J196" t="s">
        <v>14</v>
      </c>
    </row>
    <row r="197" spans="1:10">
      <c r="A197" t="s">
        <v>348</v>
      </c>
      <c r="B197" t="s">
        <v>334</v>
      </c>
      <c r="C197" t="s">
        <v>129</v>
      </c>
      <c r="D197" s="1">
        <v>17.63</v>
      </c>
      <c r="E197" s="2">
        <v>4.9</v>
      </c>
      <c r="F197" s="2">
        <v>86.39</v>
      </c>
      <c r="G197" t="s">
        <v>336</v>
      </c>
      <c r="H197">
        <f ca="1">IF(86.39&lt;&gt;86.39,0,0)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334</v>
      </c>
      <c r="C198" t="s">
        <v>38</v>
      </c>
      <c r="D198" s="1">
        <v>17.57</v>
      </c>
      <c r="E198" s="2">
        <v>5.15</v>
      </c>
      <c r="F198" s="2">
        <v>90.49</v>
      </c>
      <c r="G198" t="s">
        <v>336</v>
      </c>
      <c r="H198">
        <f ca="1">IF(90.49&lt;&gt;90.49,0,0)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334</v>
      </c>
      <c r="C199" t="s">
        <v>40</v>
      </c>
      <c r="D199" s="1">
        <v>17.59</v>
      </c>
      <c r="E199" s="2">
        <v>4.95</v>
      </c>
      <c r="F199" s="2">
        <v>87.07</v>
      </c>
      <c r="G199" t="s">
        <v>336</v>
      </c>
      <c r="H199">
        <f ca="1">IF(87.07&lt;&gt;87.07,0,0)</f>
        <v>0</v>
      </c>
      <c r="I199" t="s">
        <v>14</v>
      </c>
      <c r="J199" t="s">
        <v>14</v>
      </c>
    </row>
    <row r="200" spans="1:10">
      <c r="A200" t="s">
        <v>351</v>
      </c>
      <c r="B200" t="s">
        <v>334</v>
      </c>
      <c r="C200" t="s">
        <v>352</v>
      </c>
      <c r="D200" s="1">
        <v>17.66</v>
      </c>
      <c r="E200" s="2">
        <v>3.5</v>
      </c>
      <c r="F200" s="2">
        <v>61.81</v>
      </c>
      <c r="G200" t="s">
        <v>336</v>
      </c>
      <c r="H200">
        <f ca="1">IF(61.81&lt;&gt;61.81,0,0)</f>
        <v>0</v>
      </c>
      <c r="I200" t="s">
        <v>14</v>
      </c>
      <c r="J200" t="s">
        <v>14</v>
      </c>
    </row>
    <row r="201" spans="1:10">
      <c r="A201" t="s">
        <v>353</v>
      </c>
      <c r="B201" t="s">
        <v>334</v>
      </c>
      <c r="C201" t="s">
        <v>137</v>
      </c>
      <c r="D201" s="1">
        <v>17.65</v>
      </c>
      <c r="E201" s="2">
        <v>5.95</v>
      </c>
      <c r="F201" s="2">
        <v>105.02</v>
      </c>
      <c r="G201" t="s">
        <v>336</v>
      </c>
      <c r="H201">
        <f ca="1">IF(105.02&lt;&gt;105.02,0,0)</f>
        <v>0</v>
      </c>
      <c r="I201" t="s">
        <v>14</v>
      </c>
      <c r="J201" t="s">
        <v>14</v>
      </c>
    </row>
    <row r="202" spans="1:10">
      <c r="A202" t="s">
        <v>354</v>
      </c>
      <c r="B202" t="s">
        <v>334</v>
      </c>
      <c r="C202" t="s">
        <v>127</v>
      </c>
      <c r="D202" s="1">
        <v>17.08</v>
      </c>
      <c r="E202" s="2">
        <v>4.95</v>
      </c>
      <c r="F202" s="2">
        <v>84.55</v>
      </c>
      <c r="G202" t="s">
        <v>336</v>
      </c>
      <c r="H202">
        <f ca="1">IF(84.55&lt;&gt;84.55,0,0)</f>
        <v>0</v>
      </c>
      <c r="I202" t="s">
        <v>14</v>
      </c>
      <c r="J202" t="s">
        <v>14</v>
      </c>
    </row>
    <row r="203" spans="1:10">
      <c r="A203" t="s">
        <v>355</v>
      </c>
      <c r="B203" t="s">
        <v>334</v>
      </c>
      <c r="C203" t="s">
        <v>36</v>
      </c>
      <c r="D203" s="1">
        <v>17.16</v>
      </c>
      <c r="E203" s="2">
        <v>4.95</v>
      </c>
      <c r="F203" s="2">
        <v>84.94</v>
      </c>
      <c r="G203" t="s">
        <v>336</v>
      </c>
      <c r="H203">
        <f ca="1">IF(84.94&lt;&gt;84.94,0,0)</f>
        <v>0</v>
      </c>
      <c r="I203" t="s">
        <v>14</v>
      </c>
      <c r="J203" t="s">
        <v>14</v>
      </c>
    </row>
    <row r="204" spans="1:10">
      <c r="A204" t="s">
        <v>356</v>
      </c>
      <c r="B204" t="s">
        <v>334</v>
      </c>
      <c r="C204" t="s">
        <v>40</v>
      </c>
      <c r="D204" s="1">
        <v>17.04</v>
      </c>
      <c r="E204" s="2">
        <v>4.95</v>
      </c>
      <c r="F204" s="2">
        <v>84.35</v>
      </c>
      <c r="G204" t="s">
        <v>336</v>
      </c>
      <c r="H204">
        <f ca="1">IF(84.35&lt;&gt;84.35,0,0)</f>
        <v>0</v>
      </c>
      <c r="I204" t="s">
        <v>14</v>
      </c>
      <c r="J204" t="s">
        <v>14</v>
      </c>
    </row>
    <row r="205" spans="1:10">
      <c r="A205" t="s">
        <v>357</v>
      </c>
      <c r="B205" t="s">
        <v>334</v>
      </c>
      <c r="C205" t="s">
        <v>40</v>
      </c>
      <c r="D205" s="1">
        <v>17</v>
      </c>
      <c r="E205" s="2">
        <v>4.95</v>
      </c>
      <c r="F205" s="2">
        <v>84.15</v>
      </c>
      <c r="G205" t="s">
        <v>336</v>
      </c>
      <c r="H205">
        <f ca="1">IF(84.15&lt;&gt;84.15,0,0)</f>
        <v>0</v>
      </c>
      <c r="I205" t="s">
        <v>14</v>
      </c>
      <c r="J205" t="s">
        <v>14</v>
      </c>
    </row>
    <row r="206" spans="1:10">
      <c r="A206" t="s">
        <v>358</v>
      </c>
      <c r="B206" t="s">
        <v>359</v>
      </c>
      <c r="C206" t="s">
        <v>152</v>
      </c>
      <c r="D206" s="1">
        <v>18.96</v>
      </c>
      <c r="E206" s="2">
        <v>4.55</v>
      </c>
      <c r="F206" s="2">
        <v>86.27</v>
      </c>
      <c r="G206" t="s">
        <v>360</v>
      </c>
      <c r="H206">
        <f ca="1">IF(86.27&lt;&gt;86.27,0,0)</f>
        <v>0</v>
      </c>
      <c r="I206" t="s">
        <v>14</v>
      </c>
      <c r="J206" t="s">
        <v>14</v>
      </c>
    </row>
    <row r="207" spans="1:10">
      <c r="A207" t="s">
        <v>361</v>
      </c>
      <c r="B207" t="s">
        <v>359</v>
      </c>
      <c r="C207" t="s">
        <v>227</v>
      </c>
      <c r="D207" s="1">
        <v>18.92</v>
      </c>
      <c r="E207" s="2">
        <v>4.55</v>
      </c>
      <c r="F207" s="2">
        <v>86.09</v>
      </c>
      <c r="G207" t="s">
        <v>360</v>
      </c>
      <c r="H207">
        <f ca="1">IF(86.09&lt;&gt;86.09,0,0)</f>
        <v>0</v>
      </c>
      <c r="I207" t="s">
        <v>14</v>
      </c>
      <c r="J207" t="s">
        <v>14</v>
      </c>
    </row>
    <row r="208" spans="1:10">
      <c r="A208" t="s">
        <v>362</v>
      </c>
      <c r="B208" t="s">
        <v>359</v>
      </c>
      <c r="C208" t="s">
        <v>154</v>
      </c>
      <c r="D208" s="1">
        <v>18.96</v>
      </c>
      <c r="E208" s="2">
        <v>4.2</v>
      </c>
      <c r="F208" s="2">
        <v>79.63</v>
      </c>
      <c r="G208" t="s">
        <v>360</v>
      </c>
      <c r="H208">
        <f ca="1">IF(79.63&lt;&gt;79.63,0,0)</f>
        <v>0</v>
      </c>
      <c r="I208" t="s">
        <v>14</v>
      </c>
      <c r="J208" t="s">
        <v>14</v>
      </c>
    </row>
    <row r="209" spans="1:10">
      <c r="A209" t="s">
        <v>363</v>
      </c>
      <c r="B209" t="s">
        <v>359</v>
      </c>
      <c r="C209" t="s">
        <v>152</v>
      </c>
      <c r="D209" s="1">
        <v>18.98</v>
      </c>
      <c r="E209" s="2">
        <v>4.55</v>
      </c>
      <c r="F209" s="2">
        <v>86.36</v>
      </c>
      <c r="G209" t="s">
        <v>360</v>
      </c>
      <c r="H209">
        <f ca="1">IF(86.36&lt;&gt;86.36,0,0)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359</v>
      </c>
      <c r="C210" t="s">
        <v>365</v>
      </c>
      <c r="D210" s="1">
        <v>18.95</v>
      </c>
      <c r="E210" s="2">
        <v>3.5</v>
      </c>
      <c r="F210" s="2">
        <v>66.33</v>
      </c>
      <c r="G210" t="s">
        <v>360</v>
      </c>
      <c r="H210">
        <f ca="1">IF(66.33&lt;&gt;66.32,0.010000000000005116,0)</f>
        <v>0</v>
      </c>
      <c r="I210" t="s">
        <v>14</v>
      </c>
      <c r="J210" t="s">
        <v>14</v>
      </c>
    </row>
    <row r="211" spans="1:10">
      <c r="A211" t="s">
        <v>366</v>
      </c>
      <c r="B211" t="s">
        <v>367</v>
      </c>
      <c r="C211" t="s">
        <v>53</v>
      </c>
      <c r="D211" s="1">
        <v>20.45</v>
      </c>
      <c r="E211" s="2">
        <v>8.25</v>
      </c>
      <c r="F211" s="2">
        <v>168.71</v>
      </c>
      <c r="G211" t="s">
        <v>368</v>
      </c>
      <c r="H211">
        <f ca="1">IF(168.71&lt;&gt;168.71,0,0)</f>
        <v>0</v>
      </c>
      <c r="I211" t="s">
        <v>14</v>
      </c>
      <c r="J211" t="s">
        <v>14</v>
      </c>
    </row>
    <row r="212" spans="1:10">
      <c r="A212" t="s">
        <v>369</v>
      </c>
      <c r="B212" t="s">
        <v>367</v>
      </c>
      <c r="C212" t="s">
        <v>370</v>
      </c>
      <c r="D212" s="1">
        <v>20.44</v>
      </c>
      <c r="E212" s="2">
        <v>7.55</v>
      </c>
      <c r="F212" s="2">
        <v>154.32</v>
      </c>
      <c r="G212" t="s">
        <v>368</v>
      </c>
      <c r="H212">
        <f ca="1">IF(154.32&lt;&gt;154.32,0,0)</f>
        <v>0</v>
      </c>
      <c r="I212" t="s">
        <v>14</v>
      </c>
      <c r="J212" t="s">
        <v>14</v>
      </c>
    </row>
    <row r="213" spans="1:10">
      <c r="A213" t="s">
        <v>371</v>
      </c>
      <c r="B213" t="s">
        <v>367</v>
      </c>
      <c r="C213" t="s">
        <v>59</v>
      </c>
      <c r="D213" s="1">
        <v>20.43</v>
      </c>
      <c r="E213" s="2">
        <v>5.45</v>
      </c>
      <c r="F213" s="2">
        <v>111.34</v>
      </c>
      <c r="G213" t="s">
        <v>368</v>
      </c>
      <c r="H213">
        <f ca="1">IF(111.34&lt;&gt;111.34,0,0)</f>
        <v>0</v>
      </c>
      <c r="I213" t="s">
        <v>14</v>
      </c>
      <c r="J213" t="s">
        <v>14</v>
      </c>
    </row>
    <row r="214" spans="1:10">
      <c r="A214" t="s">
        <v>372</v>
      </c>
      <c r="B214" t="s">
        <v>367</v>
      </c>
      <c r="C214" t="s">
        <v>373</v>
      </c>
      <c r="D214" s="1">
        <v>20.44</v>
      </c>
      <c r="E214" s="2">
        <v>5.7</v>
      </c>
      <c r="F214" s="2">
        <v>116.51</v>
      </c>
      <c r="G214" t="s">
        <v>368</v>
      </c>
      <c r="H214">
        <f ca="1">IF(116.51&lt;&gt;116.51,0,0)</f>
        <v>0</v>
      </c>
      <c r="I214" t="s">
        <v>14</v>
      </c>
      <c r="J214" t="s">
        <v>14</v>
      </c>
    </row>
    <row r="215" spans="1:10">
      <c r="A215" t="s">
        <v>374</v>
      </c>
      <c r="B215" t="s">
        <v>375</v>
      </c>
      <c r="C215" t="s">
        <v>376</v>
      </c>
      <c r="D215" s="1">
        <v>15.53</v>
      </c>
      <c r="E215" s="2">
        <v>4.2</v>
      </c>
      <c r="F215" s="2">
        <v>65.23</v>
      </c>
      <c r="G215" t="s">
        <v>377</v>
      </c>
      <c r="H215">
        <f ca="1">IF(65.23&lt;&gt;65.23,0,0)</f>
        <v>0</v>
      </c>
      <c r="I215" t="s">
        <v>14</v>
      </c>
      <c r="J215" t="s">
        <v>14</v>
      </c>
    </row>
    <row r="216" spans="1:10">
      <c r="A216" t="s">
        <v>378</v>
      </c>
      <c r="B216" t="s">
        <v>375</v>
      </c>
      <c r="C216" t="s">
        <v>20</v>
      </c>
      <c r="D216" s="1">
        <v>15.5</v>
      </c>
      <c r="E216" s="2">
        <v>5.15</v>
      </c>
      <c r="F216" s="2">
        <v>79.83</v>
      </c>
      <c r="G216" t="s">
        <v>377</v>
      </c>
      <c r="H216">
        <f ca="1">IF(79.83&lt;&gt;79.82,0.010000000000005116,0)</f>
        <v>0</v>
      </c>
      <c r="I216" t="s">
        <v>14</v>
      </c>
      <c r="J216" t="s">
        <v>14</v>
      </c>
    </row>
    <row r="217" spans="1:10">
      <c r="A217" t="s">
        <v>379</v>
      </c>
      <c r="B217" t="s">
        <v>375</v>
      </c>
      <c r="C217" t="s">
        <v>22</v>
      </c>
      <c r="D217" s="1">
        <v>15.49</v>
      </c>
      <c r="E217" s="2">
        <v>3.7</v>
      </c>
      <c r="F217" s="2">
        <v>57.31</v>
      </c>
      <c r="G217" t="s">
        <v>377</v>
      </c>
      <c r="H217">
        <f ca="1">IF(57.31&lt;&gt;57.31,0,0)</f>
        <v>0</v>
      </c>
      <c r="I217" t="s">
        <v>14</v>
      </c>
      <c r="J217" t="s">
        <v>14</v>
      </c>
    </row>
    <row r="218" spans="1:10">
      <c r="A218" t="s">
        <v>380</v>
      </c>
      <c r="B218" t="s">
        <v>375</v>
      </c>
      <c r="C218" t="s">
        <v>20</v>
      </c>
      <c r="D218" s="1">
        <v>15.53</v>
      </c>
      <c r="E218" s="2">
        <v>5.15</v>
      </c>
      <c r="F218" s="2">
        <v>79.98</v>
      </c>
      <c r="G218" t="s">
        <v>377</v>
      </c>
      <c r="H218">
        <f ca="1">IF(79.98&lt;&gt;79.98,0,0)</f>
        <v>0</v>
      </c>
      <c r="I218" t="s">
        <v>14</v>
      </c>
      <c r="J218" t="s">
        <v>14</v>
      </c>
    </row>
    <row r="219" spans="1:10">
      <c r="A219" t="s">
        <v>381</v>
      </c>
      <c r="B219" t="s">
        <v>375</v>
      </c>
      <c r="C219" t="s">
        <v>127</v>
      </c>
      <c r="D219" s="1">
        <v>15.75</v>
      </c>
      <c r="E219" s="2">
        <v>4.95</v>
      </c>
      <c r="F219" s="2">
        <v>77.96</v>
      </c>
      <c r="G219" t="s">
        <v>377</v>
      </c>
      <c r="H219">
        <f ca="1">IF(77.96&lt;&gt;77.96,0,0)</f>
        <v>0</v>
      </c>
      <c r="I219" t="s">
        <v>14</v>
      </c>
      <c r="J219" t="s">
        <v>14</v>
      </c>
    </row>
    <row r="220" spans="1:10">
      <c r="A220" t="s">
        <v>382</v>
      </c>
      <c r="B220" t="s">
        <v>375</v>
      </c>
      <c r="C220" t="s">
        <v>352</v>
      </c>
      <c r="D220" s="1">
        <v>15.82</v>
      </c>
      <c r="E220" s="2">
        <v>3.5</v>
      </c>
      <c r="F220" s="2">
        <v>55.37</v>
      </c>
      <c r="G220" t="s">
        <v>377</v>
      </c>
      <c r="H220">
        <f ca="1">IF(55.37&lt;&gt;55.37,0,0)</f>
        <v>0</v>
      </c>
      <c r="I220" t="s">
        <v>14</v>
      </c>
      <c r="J220" t="s">
        <v>14</v>
      </c>
    </row>
    <row r="221" spans="1:10">
      <c r="A221" t="s">
        <v>383</v>
      </c>
      <c r="B221" t="s">
        <v>375</v>
      </c>
      <c r="C221" t="s">
        <v>133</v>
      </c>
      <c r="D221" s="1">
        <v>15.81</v>
      </c>
      <c r="E221" s="2">
        <v>5.95</v>
      </c>
      <c r="F221" s="2">
        <v>94.07</v>
      </c>
      <c r="G221" t="s">
        <v>377</v>
      </c>
      <c r="H221">
        <f ca="1">IF(94.07&lt;&gt;94.07,0,0)</f>
        <v>0</v>
      </c>
      <c r="I221" t="s">
        <v>14</v>
      </c>
      <c r="J221" t="s">
        <v>14</v>
      </c>
    </row>
    <row r="222" spans="1:10">
      <c r="A222" t="s">
        <v>384</v>
      </c>
      <c r="B222" t="s">
        <v>375</v>
      </c>
      <c r="C222" t="s">
        <v>36</v>
      </c>
      <c r="D222" s="1">
        <v>15.75</v>
      </c>
      <c r="E222" s="2">
        <v>4.95</v>
      </c>
      <c r="F222" s="2">
        <v>77.96</v>
      </c>
      <c r="G222" t="s">
        <v>377</v>
      </c>
      <c r="H222">
        <f ca="1">IF(77.96&lt;&gt;77.96,0,0)</f>
        <v>0</v>
      </c>
      <c r="I222" t="s">
        <v>14</v>
      </c>
      <c r="J222" t="s">
        <v>14</v>
      </c>
    </row>
    <row r="223" spans="1:10">
      <c r="A223" t="s">
        <v>385</v>
      </c>
      <c r="B223" t="s">
        <v>375</v>
      </c>
      <c r="C223" t="s">
        <v>135</v>
      </c>
      <c r="D223" s="1">
        <v>15.79</v>
      </c>
      <c r="E223" s="2">
        <v>5.45</v>
      </c>
      <c r="F223" s="2">
        <v>86.06</v>
      </c>
      <c r="G223" t="s">
        <v>377</v>
      </c>
      <c r="H223">
        <f ca="1">IF(86.06&lt;&gt;86.06,0,0)</f>
        <v>0</v>
      </c>
      <c r="I223" t="s">
        <v>14</v>
      </c>
      <c r="J223" t="s">
        <v>14</v>
      </c>
    </row>
    <row r="224" spans="1:10">
      <c r="A224" t="s">
        <v>386</v>
      </c>
      <c r="B224" t="s">
        <v>375</v>
      </c>
      <c r="C224" t="s">
        <v>387</v>
      </c>
      <c r="D224" s="1">
        <v>15.56</v>
      </c>
      <c r="E224" s="2">
        <v>3.5</v>
      </c>
      <c r="F224" s="2">
        <v>54.46</v>
      </c>
      <c r="G224" t="s">
        <v>377</v>
      </c>
      <c r="H224">
        <f ca="1">IF(54.46&lt;&gt;54.46,0,0)</f>
        <v>0</v>
      </c>
      <c r="I224" t="s">
        <v>14</v>
      </c>
      <c r="J224" t="s">
        <v>14</v>
      </c>
    </row>
    <row r="225" spans="1:10">
      <c r="A225" t="s">
        <v>388</v>
      </c>
      <c r="B225" t="s">
        <v>375</v>
      </c>
      <c r="C225" t="s">
        <v>36</v>
      </c>
      <c r="D225" s="1">
        <v>15.59</v>
      </c>
      <c r="E225" s="2">
        <v>4.95</v>
      </c>
      <c r="F225" s="2">
        <v>77.17</v>
      </c>
      <c r="G225" t="s">
        <v>377</v>
      </c>
      <c r="H225">
        <f ca="1">IF(77.17&lt;&gt;77.17,0,0)</f>
        <v>0</v>
      </c>
      <c r="I225" t="s">
        <v>14</v>
      </c>
      <c r="J225" t="s">
        <v>14</v>
      </c>
    </row>
    <row r="226" spans="1:10">
      <c r="A226" t="s">
        <v>389</v>
      </c>
      <c r="B226" t="s">
        <v>375</v>
      </c>
      <c r="C226" t="s">
        <v>46</v>
      </c>
      <c r="D226" s="1">
        <v>15.54</v>
      </c>
      <c r="E226" s="2">
        <v>4.55</v>
      </c>
      <c r="F226" s="2">
        <v>70.71</v>
      </c>
      <c r="G226" t="s">
        <v>377</v>
      </c>
      <c r="H226">
        <f ca="1">IF(70.71&lt;&gt;70.71,0,0)</f>
        <v>0</v>
      </c>
      <c r="I226" t="s">
        <v>14</v>
      </c>
      <c r="J226" t="s">
        <v>14</v>
      </c>
    </row>
    <row r="227" spans="1:10">
      <c r="A227" t="s">
        <v>390</v>
      </c>
      <c r="B227" t="s">
        <v>375</v>
      </c>
      <c r="C227" t="s">
        <v>391</v>
      </c>
      <c r="D227" s="1">
        <v>15.6</v>
      </c>
      <c r="E227" s="2">
        <v>5.7</v>
      </c>
      <c r="F227" s="2">
        <v>88.92</v>
      </c>
      <c r="G227" t="s">
        <v>377</v>
      </c>
      <c r="H227">
        <f ca="1">IF(88.92&lt;&gt;88.92,0,0)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375</v>
      </c>
      <c r="C228" t="s">
        <v>391</v>
      </c>
      <c r="D228" s="1">
        <v>15.64</v>
      </c>
      <c r="E228" s="2">
        <v>5.7</v>
      </c>
      <c r="F228" s="2">
        <v>89.15</v>
      </c>
      <c r="G228" t="s">
        <v>377</v>
      </c>
      <c r="H228">
        <f ca="1">IF(89.15&lt;&gt;89.15,0,0)</f>
        <v>0</v>
      </c>
      <c r="I228" t="s">
        <v>14</v>
      </c>
      <c r="J228" t="s">
        <v>14</v>
      </c>
    </row>
    <row r="229" spans="1:10">
      <c r="A229" t="s">
        <v>393</v>
      </c>
      <c r="B229" t="s">
        <v>394</v>
      </c>
      <c r="C229" t="s">
        <v>22</v>
      </c>
      <c r="D229" s="1">
        <v>18.47</v>
      </c>
      <c r="E229" s="2">
        <v>3.7</v>
      </c>
      <c r="F229" s="2">
        <v>68.34</v>
      </c>
      <c r="G229" t="s">
        <v>395</v>
      </c>
      <c r="H229">
        <f ca="1">IF(68.34&lt;&gt;68.34,0,0)</f>
        <v>0</v>
      </c>
      <c r="I229" t="s">
        <v>14</v>
      </c>
      <c r="J229" t="s">
        <v>14</v>
      </c>
    </row>
    <row r="230" spans="1:10">
      <c r="A230" t="s">
        <v>396</v>
      </c>
      <c r="B230" t="s">
        <v>394</v>
      </c>
      <c r="C230" t="s">
        <v>376</v>
      </c>
      <c r="D230" s="1">
        <v>18.54</v>
      </c>
      <c r="E230" s="2">
        <v>4.2</v>
      </c>
      <c r="F230" s="2">
        <v>77.87</v>
      </c>
      <c r="G230" t="s">
        <v>395</v>
      </c>
      <c r="H230">
        <f ca="1">IF(77.87&lt;&gt;77.87,0,0)</f>
        <v>0</v>
      </c>
      <c r="I230" t="s">
        <v>14</v>
      </c>
      <c r="J230" t="s">
        <v>14</v>
      </c>
    </row>
    <row r="231" spans="1:10">
      <c r="A231" t="s">
        <v>397</v>
      </c>
      <c r="B231" t="s">
        <v>394</v>
      </c>
      <c r="C231" t="s">
        <v>20</v>
      </c>
      <c r="D231" s="1">
        <v>18.46</v>
      </c>
      <c r="E231" s="2">
        <v>5.15</v>
      </c>
      <c r="F231" s="2">
        <v>95.07</v>
      </c>
      <c r="G231" t="s">
        <v>395</v>
      </c>
      <c r="H231">
        <f ca="1">IF(95.07&lt;&gt;95.07,0,0)</f>
        <v>0</v>
      </c>
      <c r="I231" t="s">
        <v>14</v>
      </c>
      <c r="J231" t="s">
        <v>14</v>
      </c>
    </row>
    <row r="232" spans="1:10">
      <c r="A232" t="s">
        <v>398</v>
      </c>
      <c r="B232" t="s">
        <v>394</v>
      </c>
      <c r="C232" t="s">
        <v>20</v>
      </c>
      <c r="D232" s="1">
        <v>18.49</v>
      </c>
      <c r="E232" s="2">
        <v>5.15</v>
      </c>
      <c r="F232" s="2">
        <v>95.22</v>
      </c>
      <c r="G232" t="s">
        <v>395</v>
      </c>
      <c r="H232">
        <f ca="1">IF(95.22&lt;&gt;95.22,0,0)</f>
        <v>0</v>
      </c>
      <c r="I232" t="s">
        <v>14</v>
      </c>
      <c r="J232" t="s">
        <v>14</v>
      </c>
    </row>
    <row r="233" spans="1:10">
      <c r="A233" t="s">
        <v>399</v>
      </c>
      <c r="B233" t="s">
        <v>394</v>
      </c>
      <c r="C233" t="s">
        <v>40</v>
      </c>
      <c r="D233" s="1">
        <v>18.37</v>
      </c>
      <c r="E233" s="2">
        <v>4.95</v>
      </c>
      <c r="F233" s="2">
        <v>90.93</v>
      </c>
      <c r="G233" t="s">
        <v>395</v>
      </c>
      <c r="H233">
        <f ca="1">IF(90.93&lt;&gt;90.93,0,0)</f>
        <v>0</v>
      </c>
      <c r="I233" t="s">
        <v>14</v>
      </c>
      <c r="J233" t="s">
        <v>14</v>
      </c>
    </row>
    <row r="234" spans="1:10">
      <c r="A234" t="s">
        <v>400</v>
      </c>
      <c r="B234" t="s">
        <v>394</v>
      </c>
      <c r="C234" t="s">
        <v>36</v>
      </c>
      <c r="D234" s="1">
        <v>18.36</v>
      </c>
      <c r="E234" s="2">
        <v>4.95</v>
      </c>
      <c r="F234" s="2">
        <v>90.88</v>
      </c>
      <c r="G234" t="s">
        <v>395</v>
      </c>
      <c r="H234">
        <f ca="1">IF(90.88&lt;&gt;90.88,0,0)</f>
        <v>0</v>
      </c>
      <c r="I234" t="s">
        <v>14</v>
      </c>
      <c r="J234" t="s">
        <v>14</v>
      </c>
    </row>
    <row r="235" spans="1:10">
      <c r="A235" t="s">
        <v>401</v>
      </c>
      <c r="B235" t="s">
        <v>394</v>
      </c>
      <c r="C235" t="s">
        <v>46</v>
      </c>
      <c r="D235" s="1">
        <v>18.32</v>
      </c>
      <c r="E235" s="2">
        <v>4.55</v>
      </c>
      <c r="F235" s="2">
        <v>83.36</v>
      </c>
      <c r="G235" t="s">
        <v>395</v>
      </c>
      <c r="H235">
        <f ca="1">IF(83.36&lt;&gt;83.36,0,0)</f>
        <v>0</v>
      </c>
      <c r="I235" t="s">
        <v>14</v>
      </c>
      <c r="J235" t="s">
        <v>14</v>
      </c>
    </row>
    <row r="236" spans="1:10">
      <c r="A236" t="s">
        <v>402</v>
      </c>
      <c r="B236" t="s">
        <v>394</v>
      </c>
      <c r="C236" t="s">
        <v>391</v>
      </c>
      <c r="D236" s="1">
        <v>18.4</v>
      </c>
      <c r="E236" s="2">
        <v>5.7</v>
      </c>
      <c r="F236" s="2">
        <v>104.88</v>
      </c>
      <c r="G236" t="s">
        <v>395</v>
      </c>
      <c r="H236">
        <f ca="1">IF(104.88&lt;&gt;104.88,0,0)</f>
        <v>0</v>
      </c>
      <c r="I236" t="s">
        <v>14</v>
      </c>
      <c r="J236" t="s">
        <v>14</v>
      </c>
    </row>
    <row r="237" spans="1:10">
      <c r="A237" t="s">
        <v>403</v>
      </c>
      <c r="B237" t="s">
        <v>394</v>
      </c>
      <c r="C237" t="s">
        <v>404</v>
      </c>
      <c r="D237" s="1">
        <v>16.14</v>
      </c>
      <c r="E237" s="2">
        <v>8</v>
      </c>
      <c r="F237" s="2">
        <v>129.12</v>
      </c>
      <c r="G237" t="s">
        <v>395</v>
      </c>
      <c r="H237">
        <f ca="1">IF(129.12&lt;&gt;129.12,0,0)</f>
        <v>0</v>
      </c>
      <c r="I237" t="s">
        <v>14</v>
      </c>
      <c r="J237" t="s">
        <v>14</v>
      </c>
    </row>
    <row r="238" spans="1:10">
      <c r="A238" t="s">
        <v>405</v>
      </c>
      <c r="B238" t="s">
        <v>406</v>
      </c>
      <c r="C238" t="s">
        <v>119</v>
      </c>
      <c r="D238" s="1">
        <v>19.69</v>
      </c>
      <c r="E238" s="2">
        <v>5.7</v>
      </c>
      <c r="F238" s="2">
        <v>112.23</v>
      </c>
      <c r="G238" t="s">
        <v>407</v>
      </c>
      <c r="H238">
        <f ca="1">IF(112.23&lt;&gt;112.23,0,0)</f>
        <v>0</v>
      </c>
      <c r="I238" t="s">
        <v>14</v>
      </c>
      <c r="J238" t="s">
        <v>14</v>
      </c>
    </row>
    <row r="239" spans="1:10">
      <c r="A239" t="s">
        <v>408</v>
      </c>
      <c r="B239" t="s">
        <v>406</v>
      </c>
      <c r="C239" t="s">
        <v>20</v>
      </c>
      <c r="D239" s="1">
        <v>19.66</v>
      </c>
      <c r="E239" s="2">
        <v>5.15</v>
      </c>
      <c r="F239" s="2">
        <v>101.25</v>
      </c>
      <c r="G239" t="s">
        <v>407</v>
      </c>
      <c r="H239">
        <f ca="1">IF(101.25&lt;&gt;101.25,0,0)</f>
        <v>0</v>
      </c>
      <c r="I239" t="s">
        <v>14</v>
      </c>
      <c r="J239" t="s">
        <v>14</v>
      </c>
    </row>
    <row r="240" spans="1:10">
      <c r="A240" t="s">
        <v>409</v>
      </c>
      <c r="B240" t="s">
        <v>406</v>
      </c>
      <c r="C240" t="s">
        <v>20</v>
      </c>
      <c r="D240" s="1">
        <v>19.66</v>
      </c>
      <c r="E240" s="2">
        <v>5.15</v>
      </c>
      <c r="F240" s="2">
        <v>101.25</v>
      </c>
      <c r="G240" t="s">
        <v>407</v>
      </c>
      <c r="H240">
        <f ca="1">IF(101.25&lt;&gt;101.25,0,0)</f>
        <v>0</v>
      </c>
      <c r="I240" t="s">
        <v>14</v>
      </c>
      <c r="J240" t="s">
        <v>14</v>
      </c>
    </row>
    <row r="241" spans="1:10">
      <c r="A241" t="s">
        <v>410</v>
      </c>
      <c r="B241" t="s">
        <v>406</v>
      </c>
      <c r="C241" t="s">
        <v>411</v>
      </c>
      <c r="D241" s="1">
        <v>19.67</v>
      </c>
      <c r="E241" s="2">
        <v>4.95</v>
      </c>
      <c r="F241" s="2">
        <v>97.37</v>
      </c>
      <c r="G241" t="s">
        <v>407</v>
      </c>
      <c r="H241">
        <f ca="1">IF(97.37&lt;&gt;97.37,0,0)</f>
        <v>0</v>
      </c>
      <c r="I241" t="s">
        <v>14</v>
      </c>
      <c r="J241" t="s">
        <v>14</v>
      </c>
    </row>
    <row r="242" spans="1:10">
      <c r="A242" t="s">
        <v>412</v>
      </c>
      <c r="B242" t="s">
        <v>406</v>
      </c>
      <c r="C242" t="s">
        <v>188</v>
      </c>
      <c r="D242" s="1">
        <v>19.92</v>
      </c>
      <c r="E242" s="2">
        <v>5.7</v>
      </c>
      <c r="F242" s="2">
        <v>113.54</v>
      </c>
      <c r="G242" t="s">
        <v>407</v>
      </c>
      <c r="H242">
        <f ca="1">IF(113.54&lt;&gt;113.54,0,0)</f>
        <v>0</v>
      </c>
      <c r="I242" t="s">
        <v>14</v>
      </c>
      <c r="J242" t="s">
        <v>14</v>
      </c>
    </row>
    <row r="243" spans="1:10">
      <c r="A243" t="s">
        <v>413</v>
      </c>
      <c r="B243" t="s">
        <v>406</v>
      </c>
      <c r="C243" t="s">
        <v>20</v>
      </c>
      <c r="D243" s="1">
        <v>19.94</v>
      </c>
      <c r="E243" s="2">
        <v>5.15</v>
      </c>
      <c r="F243" s="2">
        <v>102.69</v>
      </c>
      <c r="G243" t="s">
        <v>407</v>
      </c>
      <c r="H243">
        <f ca="1">IF(102.69&lt;&gt;102.69,0,0)</f>
        <v>0</v>
      </c>
      <c r="I243" t="s">
        <v>14</v>
      </c>
      <c r="J243" t="s">
        <v>14</v>
      </c>
    </row>
    <row r="244" spans="1:10">
      <c r="A244" t="s">
        <v>414</v>
      </c>
      <c r="B244" t="s">
        <v>406</v>
      </c>
      <c r="C244" t="s">
        <v>26</v>
      </c>
      <c r="D244" s="1">
        <v>19.91</v>
      </c>
      <c r="E244" s="2">
        <v>5.7</v>
      </c>
      <c r="F244" s="2">
        <v>113.49</v>
      </c>
      <c r="G244" t="s">
        <v>407</v>
      </c>
      <c r="H244">
        <f ca="1">IF(113.49&lt;&gt;113.49,0,0)</f>
        <v>0</v>
      </c>
      <c r="I244" t="s">
        <v>14</v>
      </c>
      <c r="J244" t="s">
        <v>14</v>
      </c>
    </row>
    <row r="245" spans="1:10">
      <c r="A245" t="s">
        <v>415</v>
      </c>
      <c r="B245" t="s">
        <v>406</v>
      </c>
      <c r="C245" t="s">
        <v>40</v>
      </c>
      <c r="D245" s="1">
        <v>19.61</v>
      </c>
      <c r="E245" s="2">
        <v>4.95</v>
      </c>
      <c r="F245" s="2">
        <v>97.07</v>
      </c>
      <c r="G245" t="s">
        <v>407</v>
      </c>
      <c r="H245">
        <f ca="1">IF(97.07&lt;&gt;97.07,0,0)</f>
        <v>0</v>
      </c>
      <c r="I245" t="s">
        <v>14</v>
      </c>
      <c r="J245" t="s">
        <v>14</v>
      </c>
    </row>
    <row r="246" spans="1:10">
      <c r="A246" t="s">
        <v>416</v>
      </c>
      <c r="B246" t="s">
        <v>417</v>
      </c>
      <c r="C246" t="s">
        <v>306</v>
      </c>
      <c r="D246" s="1">
        <v>17.82</v>
      </c>
      <c r="E246" s="2">
        <v>5.15</v>
      </c>
      <c r="F246" s="2">
        <v>91.77</v>
      </c>
      <c r="G246" t="s">
        <v>418</v>
      </c>
      <c r="H246">
        <f ca="1">IF(91.77&lt;&gt;91.77,0,0)</f>
        <v>0</v>
      </c>
      <c r="I246" t="s">
        <v>14</v>
      </c>
      <c r="J246" t="s">
        <v>14</v>
      </c>
    </row>
    <row r="247" spans="1:10">
      <c r="A247" t="s">
        <v>419</v>
      </c>
      <c r="B247" t="s">
        <v>420</v>
      </c>
      <c r="C247" t="s">
        <v>232</v>
      </c>
      <c r="D247" s="1">
        <v>17.26</v>
      </c>
      <c r="E247" s="2">
        <v>4.55</v>
      </c>
      <c r="F247" s="2">
        <v>78.53</v>
      </c>
      <c r="G247" t="s">
        <v>421</v>
      </c>
      <c r="H247">
        <f ca="1">IF(78.53&lt;&gt;78.53,0,0)</f>
        <v>0</v>
      </c>
      <c r="I247" t="s">
        <v>14</v>
      </c>
      <c r="J247" t="s">
        <v>14</v>
      </c>
    </row>
    <row r="248" spans="1:10">
      <c r="A248" t="s">
        <v>422</v>
      </c>
      <c r="B248" t="s">
        <v>420</v>
      </c>
      <c r="C248" t="s">
        <v>232</v>
      </c>
      <c r="D248" s="1">
        <v>17.26</v>
      </c>
      <c r="E248" s="2">
        <v>4.55</v>
      </c>
      <c r="F248" s="2">
        <v>78.53</v>
      </c>
      <c r="G248" t="s">
        <v>421</v>
      </c>
      <c r="H248">
        <f ca="1">IF(78.53&lt;&gt;78.53,0,0)</f>
        <v>0</v>
      </c>
      <c r="I248" t="s">
        <v>14</v>
      </c>
      <c r="J248" t="s">
        <v>14</v>
      </c>
    </row>
    <row r="249" spans="1:10">
      <c r="A249" t="s">
        <v>423</v>
      </c>
      <c r="B249" t="s">
        <v>420</v>
      </c>
      <c r="C249" t="s">
        <v>235</v>
      </c>
      <c r="D249" s="1">
        <v>17.26</v>
      </c>
      <c r="E249" s="2">
        <v>4.55</v>
      </c>
      <c r="F249" s="2">
        <v>78.53</v>
      </c>
      <c r="G249" t="s">
        <v>421</v>
      </c>
      <c r="H249">
        <f ca="1">IF(78.53&lt;&gt;78.53,0,0)</f>
        <v>0</v>
      </c>
      <c r="I249" t="s">
        <v>14</v>
      </c>
      <c r="J249" t="s">
        <v>14</v>
      </c>
    </row>
    <row r="250" spans="1:10">
      <c r="A250" t="s">
        <v>424</v>
      </c>
      <c r="B250" t="s">
        <v>420</v>
      </c>
      <c r="C250" t="s">
        <v>232</v>
      </c>
      <c r="D250" s="1">
        <v>17.26</v>
      </c>
      <c r="E250" s="2">
        <v>4.55</v>
      </c>
      <c r="F250" s="2">
        <v>78.53</v>
      </c>
      <c r="G250" t="s">
        <v>421</v>
      </c>
      <c r="H250">
        <f ca="1">IF(78.53&lt;&gt;78.53,0,0)</f>
        <v>0</v>
      </c>
      <c r="I250" t="s">
        <v>14</v>
      </c>
      <c r="J250" t="s">
        <v>14</v>
      </c>
    </row>
    <row r="251" spans="1:10">
      <c r="A251" t="s">
        <v>425</v>
      </c>
      <c r="B251" t="s">
        <v>420</v>
      </c>
      <c r="C251" t="s">
        <v>426</v>
      </c>
      <c r="D251" s="1">
        <v>17.22</v>
      </c>
      <c r="E251" s="2">
        <v>5.45</v>
      </c>
      <c r="F251" s="2">
        <v>93.85</v>
      </c>
      <c r="G251" t="s">
        <v>421</v>
      </c>
      <c r="H251">
        <f ca="1">IF(93.85&lt;&gt;93.85,0,0)</f>
        <v>0</v>
      </c>
      <c r="I251" t="s">
        <v>14</v>
      </c>
      <c r="J251" t="s">
        <v>14</v>
      </c>
    </row>
    <row r="252" spans="1:10">
      <c r="A252" t="s">
        <v>427</v>
      </c>
      <c r="B252" t="s">
        <v>420</v>
      </c>
      <c r="C252" t="s">
        <v>235</v>
      </c>
      <c r="D252" s="1">
        <v>17.26</v>
      </c>
      <c r="E252" s="2">
        <v>4.55</v>
      </c>
      <c r="F252" s="2">
        <v>78.53</v>
      </c>
      <c r="G252" t="s">
        <v>421</v>
      </c>
      <c r="H252">
        <f ca="1">IF(78.53&lt;&gt;78.53,0,0)</f>
        <v>0</v>
      </c>
      <c r="I252" t="s">
        <v>14</v>
      </c>
      <c r="J252" t="s">
        <v>14</v>
      </c>
    </row>
    <row r="253" spans="1:10">
      <c r="A253" t="s">
        <v>428</v>
      </c>
      <c r="B253" t="s">
        <v>420</v>
      </c>
      <c r="C253" t="s">
        <v>241</v>
      </c>
      <c r="D253" s="1">
        <v>17.29</v>
      </c>
      <c r="E253" s="2">
        <v>3.7</v>
      </c>
      <c r="F253" s="2">
        <v>63.97</v>
      </c>
      <c r="G253" t="s">
        <v>421</v>
      </c>
      <c r="H253">
        <f ca="1">IF(63.97&lt;&gt;63.97,0,0)</f>
        <v>0</v>
      </c>
      <c r="I253" t="s">
        <v>14</v>
      </c>
      <c r="J253" t="s">
        <v>14</v>
      </c>
    </row>
    <row r="254" spans="1:10">
      <c r="A254" t="s">
        <v>429</v>
      </c>
      <c r="B254" t="s">
        <v>430</v>
      </c>
      <c r="C254" t="s">
        <v>289</v>
      </c>
      <c r="D254" s="1">
        <v>22.76</v>
      </c>
      <c r="E254" s="2">
        <v>3.7</v>
      </c>
      <c r="F254" s="2">
        <v>84.21</v>
      </c>
      <c r="G254" t="s">
        <v>431</v>
      </c>
      <c r="H254">
        <f ca="1">IF(84.21&lt;&gt;84.21,0,0)</f>
        <v>0</v>
      </c>
      <c r="I254" t="s">
        <v>14</v>
      </c>
      <c r="J254" t="s">
        <v>14</v>
      </c>
    </row>
    <row r="255" spans="1:10">
      <c r="A255" t="s">
        <v>432</v>
      </c>
      <c r="B255" t="s">
        <v>430</v>
      </c>
      <c r="C255" t="s">
        <v>433</v>
      </c>
      <c r="D255" s="1">
        <v>22.76</v>
      </c>
      <c r="E255" s="2">
        <v>4.9</v>
      </c>
      <c r="F255" s="2">
        <v>111.52</v>
      </c>
      <c r="G255" t="s">
        <v>431</v>
      </c>
      <c r="H255">
        <f ca="1">IF(111.52&lt;&gt;111.52,0,0)</f>
        <v>0</v>
      </c>
      <c r="I255" t="s">
        <v>14</v>
      </c>
      <c r="J255" t="s">
        <v>14</v>
      </c>
    </row>
    <row r="256" spans="1:10">
      <c r="A256" t="s">
        <v>434</v>
      </c>
      <c r="B256" t="s">
        <v>430</v>
      </c>
      <c r="C256" t="s">
        <v>296</v>
      </c>
      <c r="D256" s="1">
        <v>22.85</v>
      </c>
      <c r="E256" s="2">
        <v>5.7</v>
      </c>
      <c r="F256" s="2">
        <v>130.25</v>
      </c>
      <c r="G256" t="s">
        <v>431</v>
      </c>
      <c r="H256">
        <f ca="1">IF(130.25&lt;&gt;130.24,0.009999999999990905,0)</f>
        <v>0</v>
      </c>
      <c r="I256" t="s">
        <v>14</v>
      </c>
      <c r="J256" t="s">
        <v>14</v>
      </c>
    </row>
    <row r="257" spans="1:10">
      <c r="A257" t="s">
        <v>435</v>
      </c>
      <c r="B257" t="s">
        <v>430</v>
      </c>
      <c r="C257" t="s">
        <v>289</v>
      </c>
      <c r="D257" s="1">
        <v>22.75</v>
      </c>
      <c r="E257" s="2">
        <v>3.7</v>
      </c>
      <c r="F257" s="2">
        <v>84.18</v>
      </c>
      <c r="G257" t="s">
        <v>431</v>
      </c>
      <c r="H257">
        <f ca="1">IF(84.18&lt;&gt;84.18,0,0)</f>
        <v>0</v>
      </c>
      <c r="I257" t="s">
        <v>14</v>
      </c>
      <c r="J257" t="s">
        <v>14</v>
      </c>
    </row>
    <row r="258" spans="1:10">
      <c r="A258" t="s">
        <v>436</v>
      </c>
      <c r="B258" t="s">
        <v>430</v>
      </c>
      <c r="C258" t="s">
        <v>437</v>
      </c>
      <c r="D258" s="1">
        <v>22.81</v>
      </c>
      <c r="E258" s="2">
        <v>5.95</v>
      </c>
      <c r="F258" s="2">
        <v>135.72</v>
      </c>
      <c r="G258" t="s">
        <v>431</v>
      </c>
      <c r="H258">
        <f ca="1">IF(135.72&lt;&gt;135.72,0,0)</f>
        <v>0</v>
      </c>
      <c r="I258" t="s">
        <v>14</v>
      </c>
      <c r="J258" t="s">
        <v>14</v>
      </c>
    </row>
    <row r="259" spans="1:10">
      <c r="A259" t="s">
        <v>438</v>
      </c>
      <c r="B259" t="s">
        <v>430</v>
      </c>
      <c r="C259" t="s">
        <v>293</v>
      </c>
      <c r="D259" s="1">
        <v>22.77</v>
      </c>
      <c r="E259" s="2">
        <v>4.2</v>
      </c>
      <c r="F259" s="2">
        <v>95.63</v>
      </c>
      <c r="G259" t="s">
        <v>431</v>
      </c>
      <c r="H259">
        <f ca="1">IF(95.63&lt;&gt;95.63,0,0)</f>
        <v>0</v>
      </c>
      <c r="I259" t="s">
        <v>14</v>
      </c>
      <c r="J259" t="s">
        <v>14</v>
      </c>
    </row>
    <row r="260" spans="1:10">
      <c r="A260" t="s">
        <v>439</v>
      </c>
      <c r="B260" t="s">
        <v>430</v>
      </c>
      <c r="C260" t="s">
        <v>440</v>
      </c>
      <c r="D260" s="1">
        <v>22.71</v>
      </c>
      <c r="E260" s="2">
        <v>4.95</v>
      </c>
      <c r="F260" s="2">
        <v>112.41</v>
      </c>
      <c r="G260" t="s">
        <v>431</v>
      </c>
      <c r="H260">
        <f ca="1">IF(112.41&lt;&gt;112.41,0,0)</f>
        <v>0</v>
      </c>
      <c r="I260" t="s">
        <v>14</v>
      </c>
      <c r="J260" t="s">
        <v>14</v>
      </c>
    </row>
    <row r="261" spans="1:10">
      <c r="A261" t="s">
        <v>441</v>
      </c>
      <c r="B261" t="s">
        <v>430</v>
      </c>
      <c r="C261" t="s">
        <v>289</v>
      </c>
      <c r="D261" s="1">
        <v>22.75</v>
      </c>
      <c r="E261" s="2">
        <v>3.7</v>
      </c>
      <c r="F261" s="2">
        <v>84.18</v>
      </c>
      <c r="G261" t="s">
        <v>431</v>
      </c>
      <c r="H261">
        <f ca="1">IF(84.18&lt;&gt;84.18,0,0)</f>
        <v>0</v>
      </c>
      <c r="I261" t="s">
        <v>14</v>
      </c>
      <c r="J261" t="s">
        <v>14</v>
      </c>
    </row>
    <row r="262" spans="1:10">
      <c r="A262" t="s">
        <v>442</v>
      </c>
      <c r="B262" t="s">
        <v>430</v>
      </c>
      <c r="C262" t="s">
        <v>440</v>
      </c>
      <c r="D262" s="1">
        <v>1</v>
      </c>
      <c r="E262" s="2">
        <v>50</v>
      </c>
      <c r="F262" s="2">
        <v>50</v>
      </c>
      <c r="G262" t="s">
        <v>431</v>
      </c>
      <c r="H262">
        <f ca="1">IF(50&lt;&gt;50,0,0)</f>
        <v>0</v>
      </c>
      <c r="I262" t="s">
        <v>14</v>
      </c>
      <c r="J262" t="s">
        <v>14</v>
      </c>
    </row>
    <row r="263" spans="1:10">
      <c r="A263" t="s">
        <v>443</v>
      </c>
      <c r="B263" t="s">
        <v>430</v>
      </c>
      <c r="C263" t="s">
        <v>300</v>
      </c>
      <c r="D263" s="1">
        <v>22.89</v>
      </c>
      <c r="E263" s="2">
        <v>6.2</v>
      </c>
      <c r="F263" s="2">
        <v>141.92</v>
      </c>
      <c r="G263" t="s">
        <v>431</v>
      </c>
      <c r="H263">
        <f ca="1">IF(141.92&lt;&gt;141.92,0,0)</f>
        <v>0</v>
      </c>
      <c r="I263" t="s">
        <v>14</v>
      </c>
      <c r="J263" t="s">
        <v>14</v>
      </c>
    </row>
    <row r="264" spans="1:10">
      <c r="A264" t="s">
        <v>444</v>
      </c>
      <c r="B264" t="s">
        <v>430</v>
      </c>
      <c r="C264" t="s">
        <v>300</v>
      </c>
      <c r="D264" s="1">
        <v>22.88</v>
      </c>
      <c r="E264" s="2">
        <v>6.2</v>
      </c>
      <c r="F264" s="2">
        <v>141.86</v>
      </c>
      <c r="G264" t="s">
        <v>431</v>
      </c>
      <c r="H264">
        <f ca="1">IF(141.86&lt;&gt;141.86,0,0)</f>
        <v>0</v>
      </c>
      <c r="I264" t="s">
        <v>14</v>
      </c>
      <c r="J264" t="s">
        <v>14</v>
      </c>
    </row>
    <row r="265" spans="1:10">
      <c r="A265" t="s">
        <v>445</v>
      </c>
      <c r="B265" t="s">
        <v>430</v>
      </c>
      <c r="C265" t="s">
        <v>446</v>
      </c>
      <c r="D265" s="1">
        <v>22.91</v>
      </c>
      <c r="E265" s="2">
        <v>5.7</v>
      </c>
      <c r="F265" s="2">
        <v>130.59</v>
      </c>
      <c r="G265" t="s">
        <v>431</v>
      </c>
      <c r="H265">
        <f ca="1">IF(130.59&lt;&gt;130.59,0,0)</f>
        <v>0</v>
      </c>
      <c r="I265" t="s">
        <v>14</v>
      </c>
      <c r="J265" t="s">
        <v>14</v>
      </c>
    </row>
    <row r="266" spans="1:10">
      <c r="A266" t="s">
        <v>447</v>
      </c>
      <c r="B266" t="s">
        <v>430</v>
      </c>
      <c r="C266" t="s">
        <v>448</v>
      </c>
      <c r="D266" s="1">
        <v>22.71</v>
      </c>
      <c r="E266" s="2">
        <v>5.45</v>
      </c>
      <c r="F266" s="2">
        <v>123.77</v>
      </c>
      <c r="G266" t="s">
        <v>431</v>
      </c>
      <c r="H266">
        <f ca="1">IF(123.77&lt;&gt;123.77,0,0)</f>
        <v>0</v>
      </c>
      <c r="I266" t="s">
        <v>14</v>
      </c>
      <c r="J266" t="s">
        <v>14</v>
      </c>
    </row>
    <row r="267" spans="1:10">
      <c r="A267" t="s">
        <v>449</v>
      </c>
      <c r="B267" t="s">
        <v>430</v>
      </c>
      <c r="C267" t="s">
        <v>450</v>
      </c>
      <c r="D267" s="1">
        <v>22.68</v>
      </c>
      <c r="E267" s="2">
        <v>5.45</v>
      </c>
      <c r="F267" s="2">
        <v>123.61</v>
      </c>
      <c r="G267" t="s">
        <v>431</v>
      </c>
      <c r="H267">
        <f ca="1">IF(123.61&lt;&gt;123.61,0,0)</f>
        <v>0</v>
      </c>
      <c r="I267" t="s">
        <v>14</v>
      </c>
      <c r="J267" t="s">
        <v>14</v>
      </c>
    </row>
    <row r="268" spans="1:10">
      <c r="A268" t="s">
        <v>451</v>
      </c>
      <c r="B268" t="s">
        <v>430</v>
      </c>
      <c r="C268" t="s">
        <v>452</v>
      </c>
      <c r="D268" s="1">
        <v>22.81</v>
      </c>
      <c r="E268" s="2">
        <v>6.2</v>
      </c>
      <c r="F268" s="2">
        <v>141.42</v>
      </c>
      <c r="G268" t="s">
        <v>431</v>
      </c>
      <c r="H268">
        <f ca="1">IF(141.42&lt;&gt;141.42,0,0)</f>
        <v>0</v>
      </c>
      <c r="I268" t="s">
        <v>14</v>
      </c>
      <c r="J268" t="s">
        <v>14</v>
      </c>
    </row>
    <row r="269" spans="1:10">
      <c r="A269" t="s">
        <v>453</v>
      </c>
      <c r="B269" t="s">
        <v>430</v>
      </c>
      <c r="C269" t="s">
        <v>287</v>
      </c>
      <c r="D269" s="1">
        <v>22.76</v>
      </c>
      <c r="E269" s="2">
        <v>3.7</v>
      </c>
      <c r="F269" s="2">
        <v>84.21</v>
      </c>
      <c r="G269" t="s">
        <v>431</v>
      </c>
      <c r="H269">
        <f ca="1">IF(84.21&lt;&gt;84.21,0,0)</f>
        <v>0</v>
      </c>
      <c r="I269" t="s">
        <v>14</v>
      </c>
      <c r="J269" t="s">
        <v>14</v>
      </c>
    </row>
    <row r="270" spans="1:10">
      <c r="A270" t="s">
        <v>454</v>
      </c>
      <c r="B270" t="s">
        <v>455</v>
      </c>
      <c r="C270" t="s">
        <v>456</v>
      </c>
      <c r="D270" s="1">
        <v>18.55</v>
      </c>
      <c r="E270" s="2">
        <v>4.9</v>
      </c>
      <c r="F270" s="2">
        <v>90.9</v>
      </c>
      <c r="G270" t="s">
        <v>457</v>
      </c>
      <c r="H270">
        <f ca="1">IF(90.9&lt;&gt;90.9,0,0)</f>
        <v>0</v>
      </c>
      <c r="I270" t="s">
        <v>14</v>
      </c>
      <c r="J270" t="s">
        <v>14</v>
      </c>
    </row>
    <row r="271" spans="1:10">
      <c r="A271" t="s">
        <v>458</v>
      </c>
      <c r="B271" t="s">
        <v>455</v>
      </c>
      <c r="C271" t="s">
        <v>247</v>
      </c>
      <c r="D271" s="1">
        <v>18.4</v>
      </c>
      <c r="E271" s="2">
        <v>4.45</v>
      </c>
      <c r="F271" s="2">
        <v>81.88</v>
      </c>
      <c r="G271" t="s">
        <v>457</v>
      </c>
      <c r="H271">
        <f ca="1">IF(81.88&lt;&gt;81.88,0,0)</f>
        <v>0</v>
      </c>
      <c r="I271" t="s">
        <v>14</v>
      </c>
      <c r="J271" t="s">
        <v>14</v>
      </c>
    </row>
    <row r="272" spans="1:10">
      <c r="A272" t="s">
        <v>459</v>
      </c>
      <c r="B272" t="s">
        <v>455</v>
      </c>
      <c r="C272" t="s">
        <v>269</v>
      </c>
      <c r="D272" s="1">
        <v>18.23</v>
      </c>
      <c r="E272" s="2">
        <v>3.7</v>
      </c>
      <c r="F272" s="2">
        <v>67.45</v>
      </c>
      <c r="G272" t="s">
        <v>457</v>
      </c>
      <c r="H272">
        <f ca="1">IF(67.45&lt;&gt;67.45,0,0)</f>
        <v>0</v>
      </c>
      <c r="I272" t="s">
        <v>14</v>
      </c>
      <c r="J272" t="s">
        <v>14</v>
      </c>
    </row>
    <row r="273" spans="1:10">
      <c r="A273" t="s">
        <v>460</v>
      </c>
      <c r="B273" t="s">
        <v>455</v>
      </c>
      <c r="C273" t="s">
        <v>259</v>
      </c>
      <c r="D273" s="1">
        <v>18.45</v>
      </c>
      <c r="E273" s="2">
        <v>4.95</v>
      </c>
      <c r="F273" s="2">
        <v>91.33</v>
      </c>
      <c r="G273" t="s">
        <v>457</v>
      </c>
      <c r="H273">
        <f ca="1">IF(91.33&lt;&gt;91.33,0,0)</f>
        <v>0</v>
      </c>
      <c r="I273" t="s">
        <v>14</v>
      </c>
      <c r="J273" t="s">
        <v>14</v>
      </c>
    </row>
    <row r="274" spans="1:10">
      <c r="A274" t="s">
        <v>461</v>
      </c>
      <c r="B274" t="s">
        <v>455</v>
      </c>
      <c r="C274" t="s">
        <v>247</v>
      </c>
      <c r="D274" s="1">
        <v>18.46</v>
      </c>
      <c r="E274" s="2">
        <v>4.45</v>
      </c>
      <c r="F274" s="2">
        <v>82.15</v>
      </c>
      <c r="G274" t="s">
        <v>457</v>
      </c>
      <c r="H274">
        <f ca="1">IF(82.15&lt;&gt;82.15,0,0)</f>
        <v>0</v>
      </c>
      <c r="I274" t="s">
        <v>14</v>
      </c>
      <c r="J274" t="s">
        <v>14</v>
      </c>
    </row>
    <row r="275" spans="1:10">
      <c r="A275" t="s">
        <v>462</v>
      </c>
      <c r="B275" t="s">
        <v>455</v>
      </c>
      <c r="C275" t="s">
        <v>257</v>
      </c>
      <c r="D275" s="1">
        <v>18.38</v>
      </c>
      <c r="E275" s="2">
        <v>4.2</v>
      </c>
      <c r="F275" s="2">
        <v>77.2</v>
      </c>
      <c r="G275" t="s">
        <v>457</v>
      </c>
      <c r="H275">
        <f ca="1">IF(77.2&lt;&gt;77.2,0,0)</f>
        <v>0</v>
      </c>
      <c r="I275" t="s">
        <v>14</v>
      </c>
      <c r="J275" t="s">
        <v>14</v>
      </c>
    </row>
    <row r="276" spans="1:10">
      <c r="A276" t="s">
        <v>463</v>
      </c>
      <c r="B276" t="s">
        <v>455</v>
      </c>
      <c r="C276" t="s">
        <v>247</v>
      </c>
      <c r="D276" s="1">
        <v>18.42</v>
      </c>
      <c r="E276" s="2">
        <v>4.45</v>
      </c>
      <c r="F276" s="2">
        <v>81.97</v>
      </c>
      <c r="G276" t="s">
        <v>457</v>
      </c>
      <c r="H276">
        <f ca="1">IF(81.97&lt;&gt;81.97,0,0)</f>
        <v>0</v>
      </c>
      <c r="I276" t="s">
        <v>14</v>
      </c>
      <c r="J276" t="s">
        <v>14</v>
      </c>
    </row>
    <row r="277" spans="1:10">
      <c r="A277" t="s">
        <v>464</v>
      </c>
      <c r="B277" t="s">
        <v>455</v>
      </c>
      <c r="C277" t="s">
        <v>244</v>
      </c>
      <c r="D277" s="1">
        <v>18.35</v>
      </c>
      <c r="E277" s="2">
        <v>5.15</v>
      </c>
      <c r="F277" s="2">
        <v>94.5</v>
      </c>
      <c r="G277" t="s">
        <v>457</v>
      </c>
      <c r="H277">
        <f ca="1">IF(94.5&lt;&gt;94.5,0,0)</f>
        <v>0</v>
      </c>
      <c r="I277" t="s">
        <v>14</v>
      </c>
      <c r="J277" t="s">
        <v>14</v>
      </c>
    </row>
    <row r="278" spans="1:10">
      <c r="A278" t="s">
        <v>465</v>
      </c>
      <c r="B278" t="s">
        <v>455</v>
      </c>
      <c r="C278" t="s">
        <v>266</v>
      </c>
      <c r="D278" s="1">
        <v>18.46</v>
      </c>
      <c r="E278" s="2">
        <v>4.95</v>
      </c>
      <c r="F278" s="2">
        <v>91.38</v>
      </c>
      <c r="G278" t="s">
        <v>457</v>
      </c>
      <c r="H278">
        <f ca="1">IF(91.38&lt;&gt;91.38,0,0)</f>
        <v>0</v>
      </c>
      <c r="I278" t="s">
        <v>14</v>
      </c>
      <c r="J278" t="s">
        <v>14</v>
      </c>
    </row>
    <row r="279" spans="1:10">
      <c r="A279" t="s">
        <v>466</v>
      </c>
      <c r="B279" t="s">
        <v>455</v>
      </c>
      <c r="C279" t="s">
        <v>244</v>
      </c>
      <c r="D279" s="1">
        <v>18.49</v>
      </c>
      <c r="E279" s="2">
        <v>5.15</v>
      </c>
      <c r="F279" s="2">
        <v>95.22</v>
      </c>
      <c r="G279" t="s">
        <v>457</v>
      </c>
      <c r="H279">
        <f ca="1">IF(95.22&lt;&gt;95.22,0,0)</f>
        <v>0</v>
      </c>
      <c r="I279" t="s">
        <v>14</v>
      </c>
      <c r="J279" t="s">
        <v>14</v>
      </c>
    </row>
    <row r="280" spans="1:10">
      <c r="A280" t="s">
        <v>467</v>
      </c>
      <c r="B280" t="s">
        <v>455</v>
      </c>
      <c r="C280" t="s">
        <v>266</v>
      </c>
      <c r="D280" s="1">
        <v>18.52</v>
      </c>
      <c r="E280" s="2">
        <v>4.95</v>
      </c>
      <c r="F280" s="2">
        <v>91.67</v>
      </c>
      <c r="G280" t="s">
        <v>457</v>
      </c>
      <c r="H280">
        <f ca="1">IF(91.67&lt;&gt;91.67,0,0)</f>
        <v>0</v>
      </c>
      <c r="I280" t="s">
        <v>14</v>
      </c>
      <c r="J280" t="s">
        <v>14</v>
      </c>
    </row>
    <row r="281" spans="1:10">
      <c r="A281" t="s">
        <v>468</v>
      </c>
      <c r="B281" t="s">
        <v>455</v>
      </c>
      <c r="C281" t="s">
        <v>257</v>
      </c>
      <c r="D281" s="1">
        <v>18.68</v>
      </c>
      <c r="E281" s="2">
        <v>4.2</v>
      </c>
      <c r="F281" s="2">
        <v>78.46</v>
      </c>
      <c r="G281" t="s">
        <v>457</v>
      </c>
      <c r="H281">
        <f ca="1">IF(78.46&lt;&gt;78.46,0,0)</f>
        <v>0</v>
      </c>
      <c r="I281" t="s">
        <v>14</v>
      </c>
      <c r="J281" t="s">
        <v>14</v>
      </c>
    </row>
    <row r="282" spans="1:10">
      <c r="A282" t="s">
        <v>469</v>
      </c>
      <c r="B282" t="s">
        <v>455</v>
      </c>
      <c r="C282" t="s">
        <v>257</v>
      </c>
      <c r="D282" s="1">
        <v>18.57</v>
      </c>
      <c r="E282" s="2">
        <v>4.2</v>
      </c>
      <c r="F282" s="2">
        <v>77.99</v>
      </c>
      <c r="G282" t="s">
        <v>457</v>
      </c>
      <c r="H282">
        <f ca="1">IF(77.99&lt;&gt;77.99,0,0)</f>
        <v>0</v>
      </c>
      <c r="I282" t="s">
        <v>14</v>
      </c>
      <c r="J282" t="s">
        <v>14</v>
      </c>
    </row>
    <row r="283" spans="1:10">
      <c r="A283" t="s">
        <v>470</v>
      </c>
      <c r="B283" t="s">
        <v>471</v>
      </c>
      <c r="C283" t="s">
        <v>456</v>
      </c>
      <c r="D283" s="1">
        <v>18.64</v>
      </c>
      <c r="E283" s="2">
        <v>4.9</v>
      </c>
      <c r="F283" s="2">
        <v>91.34</v>
      </c>
      <c r="G283" t="s">
        <v>472</v>
      </c>
      <c r="H283">
        <f ca="1">IF(91.34&lt;&gt;91.34,0,0)</f>
        <v>0</v>
      </c>
      <c r="I283" t="s">
        <v>14</v>
      </c>
      <c r="J283" t="s">
        <v>14</v>
      </c>
    </row>
    <row r="284" spans="1:10">
      <c r="A284" t="s">
        <v>473</v>
      </c>
      <c r="B284" t="s">
        <v>471</v>
      </c>
      <c r="C284" t="s">
        <v>266</v>
      </c>
      <c r="D284" s="1">
        <v>18.58</v>
      </c>
      <c r="E284" s="2">
        <v>4.95</v>
      </c>
      <c r="F284" s="2">
        <v>91.97</v>
      </c>
      <c r="G284" t="s">
        <v>472</v>
      </c>
      <c r="H284">
        <f ca="1">IF(91.97&lt;&gt;91.97,0,0)</f>
        <v>0</v>
      </c>
      <c r="I284" t="s">
        <v>14</v>
      </c>
      <c r="J284" t="s">
        <v>14</v>
      </c>
    </row>
    <row r="285" spans="1:10">
      <c r="A285" t="s">
        <v>474</v>
      </c>
      <c r="B285" t="s">
        <v>471</v>
      </c>
      <c r="C285" t="s">
        <v>269</v>
      </c>
      <c r="D285" s="1">
        <v>18.63</v>
      </c>
      <c r="E285" s="2">
        <v>3.7</v>
      </c>
      <c r="F285" s="2">
        <v>68.93</v>
      </c>
      <c r="G285" t="s">
        <v>472</v>
      </c>
      <c r="H285">
        <f ca="1">IF(68.93&lt;&gt;68.93,0,0)</f>
        <v>0</v>
      </c>
      <c r="I285" t="s">
        <v>14</v>
      </c>
      <c r="J285" t="s">
        <v>14</v>
      </c>
    </row>
    <row r="286" spans="1:10">
      <c r="A286" t="s">
        <v>475</v>
      </c>
      <c r="B286" t="s">
        <v>471</v>
      </c>
      <c r="C286" t="s">
        <v>266</v>
      </c>
      <c r="D286" s="1">
        <v>18.54</v>
      </c>
      <c r="E286" s="2">
        <v>4.95</v>
      </c>
      <c r="F286" s="2">
        <v>91.77</v>
      </c>
      <c r="G286" t="s">
        <v>472</v>
      </c>
      <c r="H286">
        <f ca="1">IF(91.77&lt;&gt;91.77,0,0)</f>
        <v>0</v>
      </c>
      <c r="I286" t="s">
        <v>14</v>
      </c>
      <c r="J286" t="s">
        <v>14</v>
      </c>
    </row>
    <row r="287" spans="1:10">
      <c r="A287" t="s">
        <v>476</v>
      </c>
      <c r="B287" t="s">
        <v>471</v>
      </c>
      <c r="C287" t="s">
        <v>257</v>
      </c>
      <c r="D287" s="1">
        <v>18.53</v>
      </c>
      <c r="E287" s="2">
        <v>4.2</v>
      </c>
      <c r="F287" s="2">
        <v>77.83</v>
      </c>
      <c r="G287" t="s">
        <v>472</v>
      </c>
      <c r="H287">
        <f ca="1">IF(77.83&lt;&gt;77.83,0,0)</f>
        <v>0</v>
      </c>
      <c r="I287" t="s">
        <v>14</v>
      </c>
      <c r="J287" t="s">
        <v>14</v>
      </c>
    </row>
    <row r="288" spans="1:10">
      <c r="A288" t="s">
        <v>477</v>
      </c>
      <c r="B288" t="s">
        <v>471</v>
      </c>
      <c r="C288" t="s">
        <v>244</v>
      </c>
      <c r="D288" s="1">
        <v>18.53</v>
      </c>
      <c r="E288" s="2">
        <v>5.15</v>
      </c>
      <c r="F288" s="2">
        <v>95.43</v>
      </c>
      <c r="G288" t="s">
        <v>472</v>
      </c>
      <c r="H288">
        <f ca="1">IF(95.43&lt;&gt;95.43,0,0)</f>
        <v>0</v>
      </c>
      <c r="I288" t="s">
        <v>14</v>
      </c>
      <c r="J288" t="s">
        <v>14</v>
      </c>
    </row>
    <row r="289" spans="1:10">
      <c r="A289" t="s">
        <v>478</v>
      </c>
      <c r="B289" t="s">
        <v>471</v>
      </c>
      <c r="C289" t="s">
        <v>247</v>
      </c>
      <c r="D289" s="1">
        <v>18.53</v>
      </c>
      <c r="E289" s="2">
        <v>4.45</v>
      </c>
      <c r="F289" s="2">
        <v>82.46</v>
      </c>
      <c r="G289" t="s">
        <v>472</v>
      </c>
      <c r="H289">
        <f ca="1">IF(82.46&lt;&gt;82.46,0,0)</f>
        <v>0</v>
      </c>
      <c r="I289" t="s">
        <v>14</v>
      </c>
      <c r="J289" t="s">
        <v>14</v>
      </c>
    </row>
    <row r="290" spans="1:10">
      <c r="A290" t="s">
        <v>479</v>
      </c>
      <c r="B290" t="s">
        <v>471</v>
      </c>
      <c r="C290" t="s">
        <v>244</v>
      </c>
      <c r="D290" s="1">
        <v>18.61</v>
      </c>
      <c r="E290" s="2">
        <v>5.15</v>
      </c>
      <c r="F290" s="2">
        <v>95.84</v>
      </c>
      <c r="G290" t="s">
        <v>472</v>
      </c>
      <c r="H290">
        <f ca="1">IF(95.84&lt;&gt;95.84,0,0)</f>
        <v>0</v>
      </c>
      <c r="I290" t="s">
        <v>14</v>
      </c>
      <c r="J290" t="s">
        <v>14</v>
      </c>
    </row>
    <row r="291" spans="1:10">
      <c r="A291" t="s">
        <v>480</v>
      </c>
      <c r="B291" t="s">
        <v>471</v>
      </c>
      <c r="C291" t="s">
        <v>257</v>
      </c>
      <c r="D291" s="1">
        <v>18.84</v>
      </c>
      <c r="E291" s="2">
        <v>4.2</v>
      </c>
      <c r="F291" s="2">
        <v>79.13</v>
      </c>
      <c r="G291" t="s">
        <v>472</v>
      </c>
      <c r="H291">
        <f ca="1">IF(79.13&lt;&gt;79.13,0,0)</f>
        <v>0</v>
      </c>
      <c r="I291" t="s">
        <v>14</v>
      </c>
      <c r="J291" t="s">
        <v>14</v>
      </c>
    </row>
    <row r="292" spans="1:10">
      <c r="A292" t="s">
        <v>481</v>
      </c>
      <c r="B292" t="s">
        <v>471</v>
      </c>
      <c r="C292" t="s">
        <v>247</v>
      </c>
      <c r="D292" s="1">
        <v>18.8</v>
      </c>
      <c r="E292" s="2">
        <v>4.45</v>
      </c>
      <c r="F292" s="2">
        <v>83.66</v>
      </c>
      <c r="G292" t="s">
        <v>472</v>
      </c>
      <c r="H292">
        <f ca="1">IF(83.66&lt;&gt;83.66,0,0)</f>
        <v>0</v>
      </c>
      <c r="I292" t="s">
        <v>14</v>
      </c>
      <c r="J292" t="s">
        <v>14</v>
      </c>
    </row>
    <row r="293" spans="1:10">
      <c r="A293" t="s">
        <v>482</v>
      </c>
      <c r="B293" t="s">
        <v>471</v>
      </c>
      <c r="C293" t="s">
        <v>257</v>
      </c>
      <c r="D293" s="1">
        <v>18.85</v>
      </c>
      <c r="E293" s="2">
        <v>4.2</v>
      </c>
      <c r="F293" s="2">
        <v>79.17</v>
      </c>
      <c r="G293" t="s">
        <v>472</v>
      </c>
      <c r="H293">
        <f ca="1">IF(79.17&lt;&gt;79.17,0,0)</f>
        <v>0</v>
      </c>
      <c r="I293" t="s">
        <v>14</v>
      </c>
      <c r="J293" t="s">
        <v>14</v>
      </c>
    </row>
    <row r="294" spans="1:10">
      <c r="A294" t="s">
        <v>483</v>
      </c>
      <c r="B294" t="s">
        <v>471</v>
      </c>
      <c r="C294" t="s">
        <v>257</v>
      </c>
      <c r="D294" s="1">
        <v>18.91</v>
      </c>
      <c r="E294" s="2">
        <v>4.2</v>
      </c>
      <c r="F294" s="2">
        <v>79.42</v>
      </c>
      <c r="G294" t="s">
        <v>472</v>
      </c>
      <c r="H294">
        <f ca="1">IF(79.42&lt;&gt;79.42,0,0)</f>
        <v>0</v>
      </c>
      <c r="I294" t="s">
        <v>14</v>
      </c>
      <c r="J294" t="s">
        <v>14</v>
      </c>
    </row>
    <row r="295" spans="1:10">
      <c r="A295" t="s">
        <v>484</v>
      </c>
      <c r="B295" t="s">
        <v>471</v>
      </c>
      <c r="C295" t="s">
        <v>259</v>
      </c>
      <c r="D295" s="1">
        <v>18.88</v>
      </c>
      <c r="E295" s="2">
        <v>4.95</v>
      </c>
      <c r="F295" s="2">
        <v>93.46</v>
      </c>
      <c r="G295" t="s">
        <v>472</v>
      </c>
      <c r="H295">
        <f ca="1">IF(93.46&lt;&gt;93.46,0,0)</f>
        <v>0</v>
      </c>
      <c r="I295" t="s">
        <v>14</v>
      </c>
      <c r="J295" t="s">
        <v>14</v>
      </c>
    </row>
    <row r="296" spans="1:10">
      <c r="A296" t="s">
        <v>485</v>
      </c>
      <c r="B296" t="s">
        <v>486</v>
      </c>
      <c r="C296" t="s">
        <v>284</v>
      </c>
      <c r="D296" s="1">
        <v>18.99</v>
      </c>
      <c r="E296" s="2">
        <v>5.45</v>
      </c>
      <c r="F296" s="2">
        <v>103.5</v>
      </c>
      <c r="G296" t="s">
        <v>487</v>
      </c>
      <c r="H296">
        <f ca="1">IF(103.5&lt;&gt;103.5,0,0)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486</v>
      </c>
      <c r="C297" t="s">
        <v>296</v>
      </c>
      <c r="D297" s="1">
        <v>19.07</v>
      </c>
      <c r="E297" s="2">
        <v>5.7</v>
      </c>
      <c r="F297" s="2">
        <v>108.7</v>
      </c>
      <c r="G297" t="s">
        <v>487</v>
      </c>
      <c r="H297">
        <f ca="1">IF(108.7&lt;&gt;108.7,0,0)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486</v>
      </c>
      <c r="C298" t="s">
        <v>448</v>
      </c>
      <c r="D298" s="1">
        <v>19.02</v>
      </c>
      <c r="E298" s="2">
        <v>5.45</v>
      </c>
      <c r="F298" s="2">
        <v>103.66</v>
      </c>
      <c r="G298" t="s">
        <v>487</v>
      </c>
      <c r="H298">
        <f ca="1">IF(103.66&lt;&gt;103.66,0,0)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486</v>
      </c>
      <c r="C299" t="s">
        <v>296</v>
      </c>
      <c r="D299" s="1">
        <v>18.98</v>
      </c>
      <c r="E299" s="2">
        <v>5.7</v>
      </c>
      <c r="F299" s="2">
        <v>108.19</v>
      </c>
      <c r="G299" t="s">
        <v>487</v>
      </c>
      <c r="H299">
        <f ca="1">IF(108.19&lt;&gt;108.19,0,0)</f>
        <v>0</v>
      </c>
      <c r="I299" t="s">
        <v>14</v>
      </c>
      <c r="J299" t="s">
        <v>14</v>
      </c>
    </row>
    <row r="300" spans="1:10">
      <c r="A300" t="s">
        <v>491</v>
      </c>
      <c r="B300" t="s">
        <v>486</v>
      </c>
      <c r="C300" t="s">
        <v>296</v>
      </c>
      <c r="D300" s="1">
        <v>18.96</v>
      </c>
      <c r="E300" s="2">
        <v>5.7</v>
      </c>
      <c r="F300" s="2">
        <v>108.07</v>
      </c>
      <c r="G300" t="s">
        <v>487</v>
      </c>
      <c r="H300">
        <f ca="1">IF(108.07&lt;&gt;108.07,0,0)</f>
        <v>0</v>
      </c>
      <c r="I300" t="s">
        <v>14</v>
      </c>
      <c r="J300" t="s">
        <v>14</v>
      </c>
    </row>
    <row r="301" spans="1:10">
      <c r="A301" t="s">
        <v>492</v>
      </c>
      <c r="B301" t="s">
        <v>486</v>
      </c>
      <c r="C301" t="s">
        <v>440</v>
      </c>
      <c r="D301" s="1">
        <v>18.98</v>
      </c>
      <c r="E301" s="2">
        <v>4.95</v>
      </c>
      <c r="F301" s="2">
        <v>93.95</v>
      </c>
      <c r="G301" t="s">
        <v>487</v>
      </c>
      <c r="H301">
        <f ca="1">IF(93.95&lt;&gt;93.95,0,0)</f>
        <v>0</v>
      </c>
      <c r="I301" t="s">
        <v>14</v>
      </c>
      <c r="J301" t="s">
        <v>14</v>
      </c>
    </row>
    <row r="302" spans="1:10">
      <c r="A302" t="s">
        <v>493</v>
      </c>
      <c r="B302" t="s">
        <v>486</v>
      </c>
      <c r="C302" t="s">
        <v>300</v>
      </c>
      <c r="D302" s="1">
        <v>19.04</v>
      </c>
      <c r="E302" s="2">
        <v>6.2</v>
      </c>
      <c r="F302" s="2">
        <v>118.05</v>
      </c>
      <c r="G302" t="s">
        <v>487</v>
      </c>
      <c r="H302">
        <f ca="1">IF(118.05&lt;&gt;118.05,0,0)</f>
        <v>0</v>
      </c>
      <c r="I302" t="s">
        <v>14</v>
      </c>
      <c r="J302" t="s">
        <v>14</v>
      </c>
    </row>
    <row r="303" spans="1:10">
      <c r="A303" t="s">
        <v>494</v>
      </c>
      <c r="B303" t="s">
        <v>486</v>
      </c>
      <c r="C303" t="s">
        <v>440</v>
      </c>
      <c r="D303" s="1">
        <v>1</v>
      </c>
      <c r="E303" s="2">
        <v>50</v>
      </c>
      <c r="F303" s="2">
        <v>50</v>
      </c>
      <c r="G303" t="s">
        <v>487</v>
      </c>
      <c r="H303">
        <f ca="1">IF(50&lt;&gt;50,0,0)</f>
        <v>0</v>
      </c>
      <c r="I303" t="s">
        <v>14</v>
      </c>
      <c r="J303" t="s">
        <v>14</v>
      </c>
    </row>
    <row r="304" spans="1:10">
      <c r="A304" t="s">
        <v>495</v>
      </c>
      <c r="B304" t="s">
        <v>486</v>
      </c>
      <c r="C304" t="s">
        <v>300</v>
      </c>
      <c r="D304" s="1">
        <v>18.87</v>
      </c>
      <c r="E304" s="2">
        <v>6.2</v>
      </c>
      <c r="F304" s="2">
        <v>116.99</v>
      </c>
      <c r="G304" t="s">
        <v>487</v>
      </c>
      <c r="H304">
        <f ca="1">IF(116.99&lt;&gt;116.99,0,0)</f>
        <v>0</v>
      </c>
      <c r="I304" t="s">
        <v>14</v>
      </c>
      <c r="J304" t="s">
        <v>14</v>
      </c>
    </row>
    <row r="305" spans="1:10">
      <c r="A305" t="s">
        <v>496</v>
      </c>
      <c r="B305" t="s">
        <v>486</v>
      </c>
      <c r="C305" t="s">
        <v>293</v>
      </c>
      <c r="D305" s="1">
        <v>19.07</v>
      </c>
      <c r="E305" s="2">
        <v>4.2</v>
      </c>
      <c r="F305" s="2">
        <v>80.09</v>
      </c>
      <c r="G305" t="s">
        <v>487</v>
      </c>
      <c r="H305">
        <f ca="1">IF(80.09&lt;&gt;80.09,0,0)</f>
        <v>0</v>
      </c>
      <c r="I305" t="s">
        <v>14</v>
      </c>
      <c r="J305" t="s">
        <v>14</v>
      </c>
    </row>
    <row r="306" spans="1:10">
      <c r="A306" t="s">
        <v>497</v>
      </c>
      <c r="B306" t="s">
        <v>486</v>
      </c>
      <c r="C306" t="s">
        <v>498</v>
      </c>
      <c r="D306" s="1">
        <v>19.11</v>
      </c>
      <c r="E306" s="2">
        <v>5.45</v>
      </c>
      <c r="F306" s="2">
        <v>104.15</v>
      </c>
      <c r="G306" t="s">
        <v>487</v>
      </c>
      <c r="H306">
        <f ca="1">IF(104.15&lt;&gt;104.15,0,0)</f>
        <v>0</v>
      </c>
      <c r="I306" t="s">
        <v>14</v>
      </c>
      <c r="J306" t="s">
        <v>14</v>
      </c>
    </row>
    <row r="307" spans="1:10">
      <c r="A307" t="s">
        <v>499</v>
      </c>
      <c r="B307" t="s">
        <v>486</v>
      </c>
      <c r="C307" t="s">
        <v>500</v>
      </c>
      <c r="D307" s="1">
        <v>19.06</v>
      </c>
      <c r="E307" s="2">
        <v>6.2</v>
      </c>
      <c r="F307" s="2">
        <v>118.17</v>
      </c>
      <c r="G307" t="s">
        <v>487</v>
      </c>
      <c r="H307">
        <f ca="1">IF(118.17&lt;&gt;118.17,0,0)</f>
        <v>0</v>
      </c>
      <c r="I307" t="s">
        <v>14</v>
      </c>
      <c r="J307" t="s">
        <v>14</v>
      </c>
    </row>
    <row r="308" spans="1:10">
      <c r="A308" t="s">
        <v>501</v>
      </c>
      <c r="B308" t="s">
        <v>486</v>
      </c>
      <c r="C308" t="s">
        <v>500</v>
      </c>
      <c r="D308" s="1">
        <v>19.1</v>
      </c>
      <c r="E308" s="2">
        <v>6.2</v>
      </c>
      <c r="F308" s="2">
        <v>118.42</v>
      </c>
      <c r="G308" t="s">
        <v>487</v>
      </c>
      <c r="H308">
        <f ca="1">IF(118.42&lt;&gt;118.42,0,0)</f>
        <v>0</v>
      </c>
      <c r="I308" t="s">
        <v>14</v>
      </c>
      <c r="J308" t="s">
        <v>14</v>
      </c>
    </row>
    <row r="309" spans="1:10">
      <c r="A309" t="s">
        <v>502</v>
      </c>
      <c r="B309" t="s">
        <v>486</v>
      </c>
      <c r="C309" t="s">
        <v>287</v>
      </c>
      <c r="D309" s="1">
        <v>19.11</v>
      </c>
      <c r="E309" s="2">
        <v>3.7</v>
      </c>
      <c r="F309" s="2">
        <v>70.71</v>
      </c>
      <c r="G309" t="s">
        <v>487</v>
      </c>
      <c r="H309">
        <f ca="1">IF(70.71&lt;&gt;70.71,0,0)</f>
        <v>0</v>
      </c>
      <c r="I309" t="s">
        <v>14</v>
      </c>
      <c r="J309" t="s">
        <v>14</v>
      </c>
    </row>
    <row r="310" spans="1:10">
      <c r="A310" t="s">
        <v>503</v>
      </c>
      <c r="B310" t="s">
        <v>504</v>
      </c>
      <c r="C310" t="s">
        <v>456</v>
      </c>
      <c r="D310" s="1">
        <v>21.46</v>
      </c>
      <c r="E310" s="2">
        <v>4.9</v>
      </c>
      <c r="F310" s="2">
        <v>105.15</v>
      </c>
      <c r="G310" t="s">
        <v>505</v>
      </c>
      <c r="H310">
        <f ca="1">IF(105.15&lt;&gt;105.15,0,0)</f>
        <v>0</v>
      </c>
      <c r="I310" t="s">
        <v>14</v>
      </c>
      <c r="J310" t="s">
        <v>14</v>
      </c>
    </row>
    <row r="311" spans="1:10">
      <c r="A311" t="s">
        <v>506</v>
      </c>
      <c r="B311" t="s">
        <v>504</v>
      </c>
      <c r="C311" t="s">
        <v>266</v>
      </c>
      <c r="D311" s="1">
        <v>21.51</v>
      </c>
      <c r="E311" s="2">
        <v>4.95</v>
      </c>
      <c r="F311" s="2">
        <v>106.47</v>
      </c>
      <c r="G311" t="s">
        <v>505</v>
      </c>
      <c r="H311">
        <f ca="1">IF(106.47&lt;&gt;106.47,0,0)</f>
        <v>0</v>
      </c>
      <c r="I311" t="s">
        <v>14</v>
      </c>
      <c r="J311" t="s">
        <v>14</v>
      </c>
    </row>
    <row r="312" spans="1:10">
      <c r="A312" t="s">
        <v>507</v>
      </c>
      <c r="B312" t="s">
        <v>504</v>
      </c>
      <c r="C312" t="s">
        <v>269</v>
      </c>
      <c r="D312" s="1">
        <v>21.31</v>
      </c>
      <c r="E312" s="2">
        <v>3.7</v>
      </c>
      <c r="F312" s="2">
        <v>78.85</v>
      </c>
      <c r="G312" t="s">
        <v>505</v>
      </c>
      <c r="H312">
        <f ca="1">IF(78.85&lt;&gt;78.85,0,0)</f>
        <v>0</v>
      </c>
      <c r="I312" t="s">
        <v>14</v>
      </c>
      <c r="J312" t="s">
        <v>14</v>
      </c>
    </row>
    <row r="313" spans="1:10">
      <c r="A313" t="s">
        <v>508</v>
      </c>
      <c r="B313" t="s">
        <v>504</v>
      </c>
      <c r="C313" t="s">
        <v>266</v>
      </c>
      <c r="D313" s="1">
        <v>21.44</v>
      </c>
      <c r="E313" s="2">
        <v>4.95</v>
      </c>
      <c r="F313" s="2">
        <v>106.13</v>
      </c>
      <c r="G313" t="s">
        <v>505</v>
      </c>
      <c r="H313">
        <f ca="1">IF(106.13&lt;&gt;106.13,0,0)</f>
        <v>0</v>
      </c>
      <c r="I313" t="s">
        <v>14</v>
      </c>
      <c r="J313" t="s">
        <v>14</v>
      </c>
    </row>
    <row r="314" spans="1:10">
      <c r="A314" t="s">
        <v>509</v>
      </c>
      <c r="B314" t="s">
        <v>504</v>
      </c>
      <c r="C314" t="s">
        <v>266</v>
      </c>
      <c r="D314" s="1">
        <v>21.38</v>
      </c>
      <c r="E314" s="2">
        <v>4.95</v>
      </c>
      <c r="F314" s="2">
        <v>105.83</v>
      </c>
      <c r="G314" t="s">
        <v>505</v>
      </c>
      <c r="H314">
        <f ca="1">IF(105.83&lt;&gt;105.83,0,0)</f>
        <v>0</v>
      </c>
      <c r="I314" t="s">
        <v>14</v>
      </c>
      <c r="J314" t="s">
        <v>14</v>
      </c>
    </row>
    <row r="315" spans="1:10">
      <c r="A315" t="s">
        <v>510</v>
      </c>
      <c r="B315" t="s">
        <v>504</v>
      </c>
      <c r="C315" t="s">
        <v>244</v>
      </c>
      <c r="D315" s="1">
        <v>21.41</v>
      </c>
      <c r="E315" s="2">
        <v>5.15</v>
      </c>
      <c r="F315" s="2">
        <v>110.26</v>
      </c>
      <c r="G315" t="s">
        <v>505</v>
      </c>
      <c r="H315">
        <f ca="1">IF(110.26&lt;&gt;110.26,0,0)</f>
        <v>0</v>
      </c>
      <c r="I315" t="s">
        <v>14</v>
      </c>
      <c r="J315" t="s">
        <v>14</v>
      </c>
    </row>
    <row r="316" spans="1:10">
      <c r="A316" t="s">
        <v>511</v>
      </c>
      <c r="B316" t="s">
        <v>504</v>
      </c>
      <c r="C316" t="s">
        <v>247</v>
      </c>
      <c r="D316" s="1">
        <v>21.43</v>
      </c>
      <c r="E316" s="2">
        <v>4.45</v>
      </c>
      <c r="F316" s="2">
        <v>95.36</v>
      </c>
      <c r="G316" t="s">
        <v>505</v>
      </c>
      <c r="H316">
        <f ca="1">IF(95.36&lt;&gt;95.36,0,0)</f>
        <v>0</v>
      </c>
      <c r="I316" t="s">
        <v>14</v>
      </c>
      <c r="J316" t="s">
        <v>14</v>
      </c>
    </row>
    <row r="317" spans="1:10">
      <c r="A317" t="s">
        <v>512</v>
      </c>
      <c r="B317" t="s">
        <v>504</v>
      </c>
      <c r="C317" t="s">
        <v>244</v>
      </c>
      <c r="D317" s="1">
        <v>21.33</v>
      </c>
      <c r="E317" s="2">
        <v>5.15</v>
      </c>
      <c r="F317" s="2">
        <v>109.85</v>
      </c>
      <c r="G317" t="s">
        <v>505</v>
      </c>
      <c r="H317">
        <f ca="1">IF(109.85&lt;&gt;109.85,0,0)</f>
        <v>0</v>
      </c>
      <c r="I317" t="s">
        <v>14</v>
      </c>
      <c r="J317" t="s">
        <v>14</v>
      </c>
    </row>
    <row r="318" spans="1:10">
      <c r="A318" t="s">
        <v>513</v>
      </c>
      <c r="B318" t="s">
        <v>504</v>
      </c>
      <c r="C318" t="s">
        <v>247</v>
      </c>
      <c r="D318" s="1">
        <v>21.46</v>
      </c>
      <c r="E318" s="2">
        <v>4.45</v>
      </c>
      <c r="F318" s="2">
        <v>95.5</v>
      </c>
      <c r="G318" t="s">
        <v>505</v>
      </c>
      <c r="H318">
        <f ca="1">IF(95.5&lt;&gt;95.5,0,0)</f>
        <v>0</v>
      </c>
      <c r="I318" t="s">
        <v>14</v>
      </c>
      <c r="J318" t="s">
        <v>14</v>
      </c>
    </row>
    <row r="319" spans="1:10">
      <c r="A319" t="s">
        <v>514</v>
      </c>
      <c r="B319" t="s">
        <v>504</v>
      </c>
      <c r="C319" t="s">
        <v>244</v>
      </c>
      <c r="D319" s="1">
        <v>21.38</v>
      </c>
      <c r="E319" s="2">
        <v>5.15</v>
      </c>
      <c r="F319" s="2">
        <v>110.11</v>
      </c>
      <c r="G319" t="s">
        <v>505</v>
      </c>
      <c r="H319">
        <f ca="1">IF(110.11&lt;&gt;110.11,0,0)</f>
        <v>0</v>
      </c>
      <c r="I319" t="s">
        <v>14</v>
      </c>
      <c r="J319" t="s">
        <v>14</v>
      </c>
    </row>
    <row r="320" spans="1:10">
      <c r="A320" t="s">
        <v>515</v>
      </c>
      <c r="B320" t="s">
        <v>504</v>
      </c>
      <c r="C320" t="s">
        <v>259</v>
      </c>
      <c r="D320" s="1">
        <v>21.42</v>
      </c>
      <c r="E320" s="2">
        <v>4.95</v>
      </c>
      <c r="F320" s="2">
        <v>106.03</v>
      </c>
      <c r="G320" t="s">
        <v>505</v>
      </c>
      <c r="H320">
        <f ca="1">IF(106.03&lt;&gt;106.03,0,0)</f>
        <v>0</v>
      </c>
      <c r="I320" t="s">
        <v>14</v>
      </c>
      <c r="J320" t="s">
        <v>14</v>
      </c>
    </row>
    <row r="321" spans="1:10">
      <c r="A321" t="s">
        <v>516</v>
      </c>
      <c r="B321" t="s">
        <v>504</v>
      </c>
      <c r="C321" t="s">
        <v>244</v>
      </c>
      <c r="D321" s="1">
        <v>21.43</v>
      </c>
      <c r="E321" s="2">
        <v>5.15</v>
      </c>
      <c r="F321" s="2">
        <v>110.36</v>
      </c>
      <c r="G321" t="s">
        <v>505</v>
      </c>
      <c r="H321">
        <f ca="1">IF(110.36&lt;&gt;110.36,0,0)</f>
        <v>0</v>
      </c>
      <c r="I321" t="s">
        <v>14</v>
      </c>
      <c r="J321" t="s">
        <v>14</v>
      </c>
    </row>
    <row r="322" spans="1:10">
      <c r="A322" t="s">
        <v>517</v>
      </c>
      <c r="B322" t="s">
        <v>504</v>
      </c>
      <c r="C322" t="s">
        <v>259</v>
      </c>
      <c r="D322" s="1">
        <v>21.48</v>
      </c>
      <c r="E322" s="2">
        <v>4.95</v>
      </c>
      <c r="F322" s="2">
        <v>106.33</v>
      </c>
      <c r="G322" t="s">
        <v>505</v>
      </c>
      <c r="H322">
        <f ca="1">IF(106.33&lt;&gt;106.33,0,0)</f>
        <v>0</v>
      </c>
      <c r="I322" t="s">
        <v>14</v>
      </c>
      <c r="J322" t="s">
        <v>14</v>
      </c>
    </row>
    <row r="323" spans="1:10">
      <c r="A323" t="s">
        <v>518</v>
      </c>
      <c r="B323" t="s">
        <v>504</v>
      </c>
      <c r="C323" t="s">
        <v>266</v>
      </c>
      <c r="D323" s="1">
        <v>21.51</v>
      </c>
      <c r="E323" s="2">
        <v>4.95</v>
      </c>
      <c r="F323" s="2">
        <v>106.47</v>
      </c>
      <c r="G323" t="s">
        <v>505</v>
      </c>
      <c r="H323">
        <f ca="1">IF(106.47&lt;&gt;106.47,0,0)</f>
        <v>0</v>
      </c>
      <c r="I323" t="s">
        <v>14</v>
      </c>
      <c r="J323" t="s">
        <v>14</v>
      </c>
    </row>
    <row r="324" spans="1:10">
      <c r="A324" t="s">
        <v>519</v>
      </c>
      <c r="B324" t="s">
        <v>504</v>
      </c>
      <c r="C324" t="s">
        <v>259</v>
      </c>
      <c r="D324" s="1">
        <v>21.3</v>
      </c>
      <c r="E324" s="2">
        <v>4.95</v>
      </c>
      <c r="F324" s="2">
        <v>105.44</v>
      </c>
      <c r="G324" t="s">
        <v>505</v>
      </c>
      <c r="H324">
        <f ca="1">IF(105.44&lt;&gt;105.44,0,0)</f>
        <v>0</v>
      </c>
      <c r="I324" t="s">
        <v>14</v>
      </c>
      <c r="J324" t="s">
        <v>14</v>
      </c>
    </row>
    <row r="325" spans="1:10">
      <c r="A325" t="s">
        <v>520</v>
      </c>
      <c r="B325" t="s">
        <v>504</v>
      </c>
      <c r="C325" t="s">
        <v>269</v>
      </c>
      <c r="D325" s="1">
        <v>21.45</v>
      </c>
      <c r="E325" s="2">
        <v>3.7</v>
      </c>
      <c r="F325" s="2">
        <v>79.37</v>
      </c>
      <c r="G325" t="s">
        <v>505</v>
      </c>
      <c r="H325">
        <f ca="1">IF(79.37&lt;&gt;79.36,0.010000000000005116,0)</f>
        <v>0</v>
      </c>
      <c r="I325" t="s">
        <v>14</v>
      </c>
      <c r="J325" t="s">
        <v>14</v>
      </c>
    </row>
    <row r="326" spans="1:10">
      <c r="A326" t="s">
        <v>521</v>
      </c>
      <c r="B326" t="s">
        <v>504</v>
      </c>
      <c r="C326" t="s">
        <v>244</v>
      </c>
      <c r="D326" s="1">
        <v>21.47</v>
      </c>
      <c r="E326" s="2">
        <v>5.15</v>
      </c>
      <c r="F326" s="2">
        <v>110.57</v>
      </c>
      <c r="G326" t="s">
        <v>505</v>
      </c>
      <c r="H326">
        <f ca="1">IF(110.57&lt;&gt;110.57,0,0)</f>
        <v>0</v>
      </c>
      <c r="I326" t="s">
        <v>14</v>
      </c>
      <c r="J326" t="s">
        <v>14</v>
      </c>
    </row>
    <row r="327" spans="1:10">
      <c r="A327" t="s">
        <v>522</v>
      </c>
      <c r="B327" t="s">
        <v>504</v>
      </c>
      <c r="C327" t="s">
        <v>259</v>
      </c>
      <c r="D327" s="1">
        <v>21.24</v>
      </c>
      <c r="E327" s="2">
        <v>4.95</v>
      </c>
      <c r="F327" s="2">
        <v>105.14</v>
      </c>
      <c r="G327" t="s">
        <v>505</v>
      </c>
      <c r="H327">
        <f ca="1">IF(105.14&lt;&gt;105.14,0,0)</f>
        <v>0</v>
      </c>
      <c r="I327" t="s">
        <v>14</v>
      </c>
      <c r="J327" t="s">
        <v>14</v>
      </c>
    </row>
    <row r="328" spans="1:10">
      <c r="A328" t="s">
        <v>523</v>
      </c>
      <c r="B328" t="s">
        <v>504</v>
      </c>
      <c r="C328" t="s">
        <v>259</v>
      </c>
      <c r="D328" s="1">
        <v>21.26</v>
      </c>
      <c r="E328" s="2">
        <v>4.95</v>
      </c>
      <c r="F328" s="2">
        <v>105.24</v>
      </c>
      <c r="G328" t="s">
        <v>505</v>
      </c>
      <c r="H328">
        <f ca="1">IF(105.24&lt;&gt;105.24,0,0)</f>
        <v>0</v>
      </c>
      <c r="I328" t="s">
        <v>14</v>
      </c>
      <c r="J328" t="s">
        <v>14</v>
      </c>
    </row>
    <row r="329" spans="1:10">
      <c r="A329" t="s">
        <v>524</v>
      </c>
      <c r="B329" t="s">
        <v>504</v>
      </c>
      <c r="C329" t="s">
        <v>247</v>
      </c>
      <c r="D329" s="1">
        <v>21.14</v>
      </c>
      <c r="E329" s="2">
        <v>4.45</v>
      </c>
      <c r="F329" s="2">
        <v>94.07</v>
      </c>
      <c r="G329" t="s">
        <v>505</v>
      </c>
      <c r="H329">
        <f ca="1">IF(94.07&lt;&gt;94.07,0,0)</f>
        <v>0</v>
      </c>
      <c r="I329" t="s">
        <v>14</v>
      </c>
      <c r="J329" t="s">
        <v>14</v>
      </c>
    </row>
    <row r="330" spans="1:10">
      <c r="A330" t="s">
        <v>525</v>
      </c>
      <c r="B330" t="s">
        <v>504</v>
      </c>
      <c r="C330" t="s">
        <v>257</v>
      </c>
      <c r="D330" s="1">
        <v>21.14</v>
      </c>
      <c r="E330" s="2">
        <v>4.2</v>
      </c>
      <c r="F330" s="2">
        <v>88.79</v>
      </c>
      <c r="G330" t="s">
        <v>505</v>
      </c>
      <c r="H330">
        <f ca="1">IF(88.79&lt;&gt;88.79,0,0)</f>
        <v>0</v>
      </c>
      <c r="I330" t="s">
        <v>14</v>
      </c>
      <c r="J330" t="s">
        <v>14</v>
      </c>
    </row>
    <row r="331" spans="1:10">
      <c r="A331" t="s">
        <v>526</v>
      </c>
      <c r="B331" t="s">
        <v>527</v>
      </c>
      <c r="C331" t="s">
        <v>57</v>
      </c>
      <c r="D331" s="1">
        <v>24.5</v>
      </c>
      <c r="E331" s="2">
        <v>5.95</v>
      </c>
      <c r="F331" s="2">
        <v>145.78</v>
      </c>
      <c r="G331" t="s">
        <v>528</v>
      </c>
      <c r="H331">
        <f ca="1">IF(145.78&lt;&gt;145.78,0,0)</f>
        <v>0</v>
      </c>
      <c r="I331" t="s">
        <v>14</v>
      </c>
      <c r="J331" t="s">
        <v>14</v>
      </c>
    </row>
    <row r="332" spans="1:10">
      <c r="A332" t="s">
        <v>529</v>
      </c>
      <c r="B332" t="s">
        <v>527</v>
      </c>
      <c r="C332" t="s">
        <v>57</v>
      </c>
      <c r="D332" s="1">
        <v>24.46</v>
      </c>
      <c r="E332" s="2">
        <v>5.95</v>
      </c>
      <c r="F332" s="2">
        <v>145.54</v>
      </c>
      <c r="G332" t="s">
        <v>528</v>
      </c>
      <c r="H332">
        <f ca="1">IF(145.54&lt;&gt;145.54,0,0)</f>
        <v>0</v>
      </c>
      <c r="I332" t="s">
        <v>14</v>
      </c>
      <c r="J332" t="s">
        <v>14</v>
      </c>
    </row>
    <row r="333" spans="1:10">
      <c r="A333" t="s">
        <v>530</v>
      </c>
      <c r="B333" t="s">
        <v>527</v>
      </c>
      <c r="C333" t="s">
        <v>318</v>
      </c>
      <c r="D333" s="1">
        <v>24.45</v>
      </c>
      <c r="E333" s="2">
        <v>5.45</v>
      </c>
      <c r="F333" s="2">
        <v>133.25</v>
      </c>
      <c r="G333" t="s">
        <v>528</v>
      </c>
      <c r="H333">
        <f ca="1">IF(133.25&lt;&gt;133.25,0,0)</f>
        <v>0</v>
      </c>
      <c r="I333" t="s">
        <v>14</v>
      </c>
      <c r="J333" t="s">
        <v>14</v>
      </c>
    </row>
    <row r="334" spans="1:10">
      <c r="A334" t="s">
        <v>531</v>
      </c>
      <c r="B334" t="s">
        <v>527</v>
      </c>
      <c r="C334" t="s">
        <v>59</v>
      </c>
      <c r="D334" s="1">
        <v>24.42</v>
      </c>
      <c r="E334" s="2">
        <v>5.45</v>
      </c>
      <c r="F334" s="2">
        <v>133.09</v>
      </c>
      <c r="G334" t="s">
        <v>528</v>
      </c>
      <c r="H334">
        <f ca="1">IF(133.09&lt;&gt;133.09,0,0)</f>
        <v>0</v>
      </c>
      <c r="I334" t="s">
        <v>14</v>
      </c>
      <c r="J334" t="s">
        <v>14</v>
      </c>
    </row>
    <row r="335" spans="1:10">
      <c r="A335" t="s">
        <v>532</v>
      </c>
      <c r="B335" t="s">
        <v>527</v>
      </c>
      <c r="C335" t="s">
        <v>59</v>
      </c>
      <c r="D335" s="1">
        <v>24.47</v>
      </c>
      <c r="E335" s="2">
        <v>5.45</v>
      </c>
      <c r="F335" s="2">
        <v>133.36</v>
      </c>
      <c r="G335" t="s">
        <v>528</v>
      </c>
      <c r="H335">
        <f ca="1">IF(133.36&lt;&gt;133.36,0,0)</f>
        <v>0</v>
      </c>
      <c r="I335" t="s">
        <v>14</v>
      </c>
      <c r="J335" t="s">
        <v>14</v>
      </c>
    </row>
    <row r="336" spans="1:10">
      <c r="A336" t="s">
        <v>533</v>
      </c>
      <c r="B336" t="s">
        <v>527</v>
      </c>
      <c r="C336" t="s">
        <v>59</v>
      </c>
      <c r="D336" s="1">
        <v>24.51</v>
      </c>
      <c r="E336" s="2">
        <v>5.45</v>
      </c>
      <c r="F336" s="2">
        <v>133.58</v>
      </c>
      <c r="G336" t="s">
        <v>528</v>
      </c>
      <c r="H336">
        <f ca="1">IF(133.58&lt;&gt;133.58,0,0)</f>
        <v>0</v>
      </c>
      <c r="I336" t="s">
        <v>14</v>
      </c>
      <c r="J336" t="s">
        <v>14</v>
      </c>
    </row>
    <row r="337" spans="1:10">
      <c r="A337" t="s">
        <v>534</v>
      </c>
      <c r="B337" t="s">
        <v>527</v>
      </c>
      <c r="C337" t="s">
        <v>535</v>
      </c>
      <c r="D337" s="1">
        <v>24.44</v>
      </c>
      <c r="E337" s="2">
        <v>4.55</v>
      </c>
      <c r="F337" s="2">
        <v>111.2</v>
      </c>
      <c r="G337" t="s">
        <v>528</v>
      </c>
      <c r="H337">
        <f ca="1">IF(111.2&lt;&gt;111.2,0,0)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527</v>
      </c>
      <c r="C338" t="s">
        <v>537</v>
      </c>
      <c r="D338" s="1">
        <v>24.41</v>
      </c>
      <c r="E338" s="2">
        <v>6.45</v>
      </c>
      <c r="F338" s="2">
        <v>157.44</v>
      </c>
      <c r="G338" t="s">
        <v>528</v>
      </c>
      <c r="H338">
        <f ca="1">IF(157.44&lt;&gt;157.44,0,0)</f>
        <v>0</v>
      </c>
      <c r="I338" t="s">
        <v>14</v>
      </c>
      <c r="J338" t="s">
        <v>14</v>
      </c>
    </row>
    <row r="339" spans="1:10">
      <c r="A339" t="s">
        <v>538</v>
      </c>
      <c r="B339" t="s">
        <v>527</v>
      </c>
      <c r="C339" t="s">
        <v>59</v>
      </c>
      <c r="D339" s="1">
        <v>24.3</v>
      </c>
      <c r="E339" s="2">
        <v>5.45</v>
      </c>
      <c r="F339" s="2">
        <v>132.44</v>
      </c>
      <c r="G339" t="s">
        <v>528</v>
      </c>
      <c r="H339">
        <f ca="1">IF(132.44&lt;&gt;132.44,0,0)</f>
        <v>0</v>
      </c>
      <c r="I339" t="s">
        <v>14</v>
      </c>
      <c r="J339" t="s">
        <v>14</v>
      </c>
    </row>
    <row r="340" spans="1:10">
      <c r="A340" t="s">
        <v>539</v>
      </c>
      <c r="B340" t="s">
        <v>527</v>
      </c>
      <c r="C340" t="s">
        <v>57</v>
      </c>
      <c r="D340" s="1">
        <v>24.47</v>
      </c>
      <c r="E340" s="2">
        <v>5.95</v>
      </c>
      <c r="F340" s="2">
        <v>145.6</v>
      </c>
      <c r="G340" t="s">
        <v>528</v>
      </c>
      <c r="H340">
        <f ca="1">IF(145.6&lt;&gt;145.6,0,0)</f>
        <v>0</v>
      </c>
      <c r="I340" t="s">
        <v>14</v>
      </c>
      <c r="J340" t="s">
        <v>14</v>
      </c>
    </row>
    <row r="341" spans="1:10">
      <c r="A341" t="s">
        <v>540</v>
      </c>
      <c r="B341" t="s">
        <v>527</v>
      </c>
      <c r="C341" t="s">
        <v>59</v>
      </c>
      <c r="D341" s="1">
        <v>24.62</v>
      </c>
      <c r="E341" s="2">
        <v>5.45</v>
      </c>
      <c r="F341" s="2">
        <v>134.18</v>
      </c>
      <c r="G341" t="s">
        <v>528</v>
      </c>
      <c r="H341">
        <f ca="1">IF(134.18&lt;&gt;134.18,0,0)</f>
        <v>0</v>
      </c>
      <c r="I341" t="s">
        <v>14</v>
      </c>
      <c r="J341" t="s">
        <v>14</v>
      </c>
    </row>
    <row r="342" spans="1:10">
      <c r="A342" t="s">
        <v>541</v>
      </c>
      <c r="B342" t="s">
        <v>527</v>
      </c>
      <c r="C342" t="s">
        <v>57</v>
      </c>
      <c r="D342" s="1">
        <v>24.45</v>
      </c>
      <c r="E342" s="2">
        <v>5.95</v>
      </c>
      <c r="F342" s="2">
        <v>145.48</v>
      </c>
      <c r="G342" t="s">
        <v>528</v>
      </c>
      <c r="H342">
        <f ca="1">IF(145.48&lt;&gt;145.48,0,0)</f>
        <v>0</v>
      </c>
      <c r="I342" t="s">
        <v>14</v>
      </c>
      <c r="J342" t="s">
        <v>14</v>
      </c>
    </row>
    <row r="343" spans="1:10">
      <c r="A343" t="s">
        <v>542</v>
      </c>
      <c r="B343" t="s">
        <v>527</v>
      </c>
      <c r="C343" t="s">
        <v>57</v>
      </c>
      <c r="D343" s="1">
        <v>24.53</v>
      </c>
      <c r="E343" s="2">
        <v>5.95</v>
      </c>
      <c r="F343" s="2">
        <v>145.95</v>
      </c>
      <c r="G343" t="s">
        <v>528</v>
      </c>
      <c r="H343">
        <f ca="1">IF(145.95&lt;&gt;145.95,0,0)</f>
        <v>0</v>
      </c>
      <c r="I343" t="s">
        <v>14</v>
      </c>
      <c r="J343" t="s">
        <v>14</v>
      </c>
    </row>
    <row r="344" spans="1:10">
      <c r="A344" t="s">
        <v>543</v>
      </c>
      <c r="B344" t="s">
        <v>527</v>
      </c>
      <c r="C344" t="s">
        <v>57</v>
      </c>
      <c r="D344" s="1">
        <v>24.28</v>
      </c>
      <c r="E344" s="2">
        <v>5.95</v>
      </c>
      <c r="F344" s="2">
        <v>144.47</v>
      </c>
      <c r="G344" t="s">
        <v>528</v>
      </c>
      <c r="H344">
        <f ca="1">IF(144.47&lt;&gt;144.47,0,0)</f>
        <v>0</v>
      </c>
      <c r="I344" t="s">
        <v>14</v>
      </c>
      <c r="J344" t="s">
        <v>14</v>
      </c>
    </row>
    <row r="345" spans="1:10">
      <c r="A345" t="s">
        <v>544</v>
      </c>
      <c r="B345" t="s">
        <v>545</v>
      </c>
      <c r="C345" t="s">
        <v>306</v>
      </c>
      <c r="D345" s="1">
        <v>17.7</v>
      </c>
      <c r="E345" s="2">
        <v>5.15</v>
      </c>
      <c r="F345" s="2">
        <v>91.16</v>
      </c>
      <c r="G345" t="s">
        <v>546</v>
      </c>
      <c r="H345">
        <f ca="1">IF(91.16&lt;&gt;91.16,0,0)</f>
        <v>0</v>
      </c>
      <c r="I345" t="s">
        <v>14</v>
      </c>
      <c r="J345" t="s">
        <v>14</v>
      </c>
    </row>
    <row r="346" spans="1:10">
      <c r="A346" t="s">
        <v>547</v>
      </c>
      <c r="B346" t="s">
        <v>548</v>
      </c>
      <c r="C346" t="s">
        <v>78</v>
      </c>
      <c r="D346" s="1">
        <v>15.67</v>
      </c>
      <c r="E346" s="2">
        <v>4.55</v>
      </c>
      <c r="F346" s="2">
        <v>71.3</v>
      </c>
      <c r="G346" t="s">
        <v>549</v>
      </c>
      <c r="H346">
        <f ca="1">IF(71.3&lt;&gt;71.3,0,0)</f>
        <v>0</v>
      </c>
      <c r="I346" t="s">
        <v>14</v>
      </c>
      <c r="J346" t="s">
        <v>14</v>
      </c>
    </row>
    <row r="347" spans="1:10">
      <c r="A347" t="s">
        <v>550</v>
      </c>
      <c r="B347" t="s">
        <v>548</v>
      </c>
      <c r="C347" t="s">
        <v>85</v>
      </c>
      <c r="D347" s="1">
        <v>15.69</v>
      </c>
      <c r="E347" s="2">
        <v>5.95</v>
      </c>
      <c r="F347" s="2">
        <v>93.36</v>
      </c>
      <c r="G347" t="s">
        <v>549</v>
      </c>
      <c r="H347">
        <f ca="1">IF(93.36&lt;&gt;93.36,0,0)</f>
        <v>0</v>
      </c>
      <c r="I347" t="s">
        <v>14</v>
      </c>
      <c r="J347" t="s">
        <v>14</v>
      </c>
    </row>
    <row r="348" spans="1:10">
      <c r="A348" t="s">
        <v>551</v>
      </c>
      <c r="B348" t="s">
        <v>548</v>
      </c>
      <c r="C348" t="s">
        <v>76</v>
      </c>
      <c r="D348" s="1">
        <v>15.74</v>
      </c>
      <c r="E348" s="2">
        <v>4.15</v>
      </c>
      <c r="F348" s="2">
        <v>65.32</v>
      </c>
      <c r="G348" t="s">
        <v>549</v>
      </c>
      <c r="H348">
        <f ca="1">IF(65.32&lt;&gt;65.32,0,0)</f>
        <v>0</v>
      </c>
      <c r="I348" t="s">
        <v>14</v>
      </c>
      <c r="J348" t="s">
        <v>14</v>
      </c>
    </row>
    <row r="349" spans="1:10">
      <c r="A349" t="s">
        <v>552</v>
      </c>
      <c r="B349" t="s">
        <v>548</v>
      </c>
      <c r="C349" t="s">
        <v>78</v>
      </c>
      <c r="D349" s="1">
        <v>15.92</v>
      </c>
      <c r="E349" s="2">
        <v>4.55</v>
      </c>
      <c r="F349" s="2">
        <v>72.44</v>
      </c>
      <c r="G349" t="s">
        <v>549</v>
      </c>
      <c r="H349">
        <f ca="1">IF(72.44&lt;&gt;72.44,0,0)</f>
        <v>0</v>
      </c>
      <c r="I349" t="s">
        <v>14</v>
      </c>
      <c r="J349" t="s">
        <v>14</v>
      </c>
    </row>
    <row r="350" spans="1:10">
      <c r="A350" t="s">
        <v>553</v>
      </c>
      <c r="B350" t="s">
        <v>548</v>
      </c>
      <c r="C350" t="s">
        <v>71</v>
      </c>
      <c r="D350" s="1">
        <v>15.75</v>
      </c>
      <c r="E350" s="2">
        <v>3.7</v>
      </c>
      <c r="F350" s="2">
        <v>58.28</v>
      </c>
      <c r="G350" t="s">
        <v>549</v>
      </c>
      <c r="H350">
        <f ca="1">IF(58.28&lt;&gt;58.28,0,0)</f>
        <v>0</v>
      </c>
      <c r="I350" t="s">
        <v>14</v>
      </c>
      <c r="J350" t="s">
        <v>14</v>
      </c>
    </row>
    <row r="351" spans="1:10">
      <c r="A351" t="s">
        <v>554</v>
      </c>
      <c r="B351" t="s">
        <v>555</v>
      </c>
      <c r="C351" t="s">
        <v>57</v>
      </c>
      <c r="D351" s="1">
        <v>24.54</v>
      </c>
      <c r="E351" s="2">
        <v>5.95</v>
      </c>
      <c r="F351" s="2">
        <v>146.01</v>
      </c>
      <c r="G351" t="s">
        <v>556</v>
      </c>
      <c r="H351">
        <f ca="1">IF(146.01&lt;&gt;146.01,0,0)</f>
        <v>0</v>
      </c>
      <c r="I351" t="s">
        <v>14</v>
      </c>
      <c r="J351" t="s">
        <v>14</v>
      </c>
    </row>
    <row r="352" spans="1:10">
      <c r="A352" t="s">
        <v>557</v>
      </c>
      <c r="B352" t="s">
        <v>555</v>
      </c>
      <c r="C352" t="s">
        <v>558</v>
      </c>
      <c r="D352" s="1">
        <v>24.54</v>
      </c>
      <c r="E352" s="2">
        <v>5.2</v>
      </c>
      <c r="F352" s="2">
        <v>127.61</v>
      </c>
      <c r="G352" t="s">
        <v>556</v>
      </c>
      <c r="H352">
        <f ca="1">IF(127.61&lt;&gt;127.61,0,0)</f>
        <v>0</v>
      </c>
      <c r="I352" t="s">
        <v>14</v>
      </c>
      <c r="J352" t="s">
        <v>14</v>
      </c>
    </row>
    <row r="353" spans="1:10">
      <c r="A353" t="s">
        <v>559</v>
      </c>
      <c r="B353" t="s">
        <v>560</v>
      </c>
      <c r="C353" t="s">
        <v>59</v>
      </c>
      <c r="D353" s="1">
        <v>19.55</v>
      </c>
      <c r="E353" s="2">
        <v>5.45</v>
      </c>
      <c r="F353" s="2">
        <v>106.55</v>
      </c>
      <c r="G353" t="s">
        <v>556</v>
      </c>
      <c r="H353">
        <f ca="1">IF(106.55&lt;&gt;106.55,0,0)</f>
        <v>0</v>
      </c>
      <c r="I353" t="s">
        <v>14</v>
      </c>
      <c r="J353" t="s">
        <v>14</v>
      </c>
    </row>
    <row r="354" spans="1:10">
      <c r="A354" t="s">
        <v>561</v>
      </c>
      <c r="B354" t="s">
        <v>560</v>
      </c>
      <c r="C354" t="s">
        <v>59</v>
      </c>
      <c r="D354" s="1">
        <v>19.44</v>
      </c>
      <c r="E354" s="2">
        <v>5.45</v>
      </c>
      <c r="F354" s="2">
        <v>105.95</v>
      </c>
      <c r="G354" t="s">
        <v>556</v>
      </c>
      <c r="H354">
        <f ca="1">IF(105.95&lt;&gt;105.95,0,0)</f>
        <v>0</v>
      </c>
      <c r="I354" t="s">
        <v>14</v>
      </c>
      <c r="J354" t="s">
        <v>14</v>
      </c>
    </row>
    <row r="355" spans="1:10">
      <c r="A355" t="s">
        <v>562</v>
      </c>
      <c r="B355" t="s">
        <v>563</v>
      </c>
      <c r="C355" t="s">
        <v>167</v>
      </c>
      <c r="D355" s="1">
        <v>19.41</v>
      </c>
      <c r="E355" s="2">
        <v>4.55</v>
      </c>
      <c r="F355" s="2">
        <v>88.32</v>
      </c>
      <c r="G355" t="s">
        <v>564</v>
      </c>
      <c r="H355">
        <f ca="1">IF(88.32&lt;&gt;88.32,0,0)</f>
        <v>0</v>
      </c>
      <c r="I355" t="s">
        <v>14</v>
      </c>
      <c r="J355" t="s">
        <v>14</v>
      </c>
    </row>
    <row r="356" spans="1:10">
      <c r="A356" t="s">
        <v>565</v>
      </c>
      <c r="B356" t="s">
        <v>563</v>
      </c>
      <c r="C356" t="s">
        <v>20</v>
      </c>
      <c r="D356" s="1">
        <v>19.45</v>
      </c>
      <c r="E356" s="2">
        <v>5.15</v>
      </c>
      <c r="F356" s="2">
        <v>100.17</v>
      </c>
      <c r="G356" t="s">
        <v>564</v>
      </c>
      <c r="H356">
        <f ca="1">IF(100.17&lt;&gt;100.17,0,0)</f>
        <v>0</v>
      </c>
      <c r="I356" t="s">
        <v>14</v>
      </c>
      <c r="J356" t="s">
        <v>14</v>
      </c>
    </row>
    <row r="357" spans="1:10">
      <c r="A357" t="s">
        <v>566</v>
      </c>
      <c r="B357" t="s">
        <v>563</v>
      </c>
      <c r="C357" t="s">
        <v>567</v>
      </c>
      <c r="D357" s="1">
        <v>19.4</v>
      </c>
      <c r="E357" s="2">
        <v>5.15</v>
      </c>
      <c r="F357" s="2">
        <v>99.91</v>
      </c>
      <c r="G357" t="s">
        <v>564</v>
      </c>
      <c r="H357">
        <f ca="1">IF(99.91&lt;&gt;99.91,0,0)</f>
        <v>0</v>
      </c>
      <c r="I357" t="s">
        <v>14</v>
      </c>
      <c r="J357" t="s">
        <v>14</v>
      </c>
    </row>
    <row r="358" spans="1:10">
      <c r="A358" t="s">
        <v>568</v>
      </c>
      <c r="B358" t="s">
        <v>563</v>
      </c>
      <c r="C358" t="s">
        <v>20</v>
      </c>
      <c r="D358" s="1">
        <v>19.42</v>
      </c>
      <c r="E358" s="2">
        <v>5.15</v>
      </c>
      <c r="F358" s="2">
        <v>100.01</v>
      </c>
      <c r="G358" t="s">
        <v>564</v>
      </c>
      <c r="H358">
        <f ca="1">IF(100.01&lt;&gt;100.01,0,0)</f>
        <v>0</v>
      </c>
      <c r="I358" t="s">
        <v>14</v>
      </c>
      <c r="J358" t="s">
        <v>14</v>
      </c>
    </row>
    <row r="359" spans="1:10">
      <c r="A359" t="s">
        <v>569</v>
      </c>
      <c r="B359" t="s">
        <v>563</v>
      </c>
      <c r="C359" t="s">
        <v>387</v>
      </c>
      <c r="D359" s="1">
        <v>19.18</v>
      </c>
      <c r="E359" s="2">
        <v>3.5</v>
      </c>
      <c r="F359" s="2">
        <v>67.13</v>
      </c>
      <c r="G359" t="s">
        <v>564</v>
      </c>
      <c r="H359">
        <f ca="1">IF(67.13&lt;&gt;67.13,0,0)</f>
        <v>0</v>
      </c>
      <c r="I359" t="s">
        <v>14</v>
      </c>
      <c r="J359" t="s">
        <v>14</v>
      </c>
    </row>
    <row r="360" spans="1:10">
      <c r="A360" t="s">
        <v>570</v>
      </c>
      <c r="B360" t="s">
        <v>563</v>
      </c>
      <c r="C360" t="s">
        <v>36</v>
      </c>
      <c r="D360" s="1">
        <v>19.25</v>
      </c>
      <c r="E360" s="2">
        <v>4.95</v>
      </c>
      <c r="F360" s="2">
        <v>95.29</v>
      </c>
      <c r="G360" t="s">
        <v>564</v>
      </c>
      <c r="H360">
        <f ca="1">IF(95.29&lt;&gt;95.29,0,0)</f>
        <v>0</v>
      </c>
      <c r="I360" t="s">
        <v>14</v>
      </c>
      <c r="J360" t="s">
        <v>14</v>
      </c>
    </row>
    <row r="361" spans="1:10">
      <c r="A361" t="s">
        <v>571</v>
      </c>
      <c r="B361" t="s">
        <v>563</v>
      </c>
      <c r="C361" t="s">
        <v>46</v>
      </c>
      <c r="D361" s="1">
        <v>19.28</v>
      </c>
      <c r="E361" s="2">
        <v>4.55</v>
      </c>
      <c r="F361" s="2">
        <v>87.72</v>
      </c>
      <c r="G361" t="s">
        <v>564</v>
      </c>
      <c r="H361">
        <f ca="1">IF(87.72&lt;&gt;87.72,0,0)</f>
        <v>0</v>
      </c>
      <c r="I361" t="s">
        <v>14</v>
      </c>
      <c r="J361" t="s">
        <v>14</v>
      </c>
    </row>
    <row r="362" spans="1:10">
      <c r="A362" t="s">
        <v>572</v>
      </c>
      <c r="B362" t="s">
        <v>563</v>
      </c>
      <c r="C362" t="s">
        <v>391</v>
      </c>
      <c r="D362" s="1">
        <v>19.22</v>
      </c>
      <c r="E362" s="2">
        <v>5.7</v>
      </c>
      <c r="F362" s="2">
        <v>109.55</v>
      </c>
      <c r="G362" t="s">
        <v>564</v>
      </c>
      <c r="H362">
        <f ca="1">IF(109.55&lt;&gt;109.55,0,0)</f>
        <v>0</v>
      </c>
      <c r="I362" t="s">
        <v>14</v>
      </c>
      <c r="J362" t="s">
        <v>14</v>
      </c>
    </row>
    <row r="363" spans="1:10">
      <c r="A363" t="s">
        <v>573</v>
      </c>
      <c r="B363" t="s">
        <v>563</v>
      </c>
      <c r="C363" t="s">
        <v>34</v>
      </c>
      <c r="D363" s="1">
        <v>19.3</v>
      </c>
      <c r="E363" s="2">
        <v>5.45</v>
      </c>
      <c r="F363" s="2">
        <v>105.19</v>
      </c>
      <c r="G363" t="s">
        <v>564</v>
      </c>
      <c r="H363">
        <f ca="1">IF(105.19&lt;&gt;105.18,0.009999999999990905,0)</f>
        <v>0</v>
      </c>
      <c r="I363" t="s">
        <v>14</v>
      </c>
      <c r="J363" t="s">
        <v>14</v>
      </c>
    </row>
    <row r="364" spans="1:10">
      <c r="A364" t="s">
        <v>574</v>
      </c>
      <c r="B364" t="s">
        <v>575</v>
      </c>
      <c r="C364" t="s">
        <v>26</v>
      </c>
      <c r="D364" s="1">
        <v>20.2</v>
      </c>
      <c r="E364" s="2">
        <v>5.7</v>
      </c>
      <c r="F364" s="2">
        <v>115.14</v>
      </c>
      <c r="G364" t="s">
        <v>576</v>
      </c>
      <c r="H364">
        <f ca="1">IF(115.14&lt;&gt;115.14,0,0)</f>
        <v>0</v>
      </c>
      <c r="I364" t="s">
        <v>14</v>
      </c>
      <c r="J364" t="s">
        <v>14</v>
      </c>
    </row>
    <row r="365" spans="1:10">
      <c r="A365" t="s">
        <v>577</v>
      </c>
      <c r="B365" t="s">
        <v>575</v>
      </c>
      <c r="C365" t="s">
        <v>411</v>
      </c>
      <c r="D365" s="1">
        <v>20.16</v>
      </c>
      <c r="E365" s="2">
        <v>4.95</v>
      </c>
      <c r="F365" s="2">
        <v>99.79</v>
      </c>
      <c r="G365" t="s">
        <v>576</v>
      </c>
      <c r="H365">
        <f ca="1">IF(99.79&lt;&gt;99.79,0,0)</f>
        <v>0</v>
      </c>
      <c r="I365" t="s">
        <v>14</v>
      </c>
      <c r="J365" t="s">
        <v>14</v>
      </c>
    </row>
    <row r="366" spans="1:10">
      <c r="A366" t="s">
        <v>578</v>
      </c>
      <c r="B366" t="s">
        <v>575</v>
      </c>
      <c r="C366" t="s">
        <v>18</v>
      </c>
      <c r="D366" s="1">
        <v>20.24</v>
      </c>
      <c r="E366" s="2">
        <v>5.45</v>
      </c>
      <c r="F366" s="2">
        <v>110.31</v>
      </c>
      <c r="G366" t="s">
        <v>576</v>
      </c>
      <c r="H366">
        <f ca="1">IF(110.31&lt;&gt;110.31,0,0)</f>
        <v>0</v>
      </c>
      <c r="I366" t="s">
        <v>14</v>
      </c>
      <c r="J366" t="s">
        <v>14</v>
      </c>
    </row>
    <row r="367" spans="1:10">
      <c r="A367" t="s">
        <v>579</v>
      </c>
      <c r="B367" t="s">
        <v>575</v>
      </c>
      <c r="C367" t="s">
        <v>18</v>
      </c>
      <c r="D367" s="1">
        <v>20.17</v>
      </c>
      <c r="E367" s="2">
        <v>5.45</v>
      </c>
      <c r="F367" s="2">
        <v>109.93</v>
      </c>
      <c r="G367" t="s">
        <v>576</v>
      </c>
      <c r="H367">
        <f ca="1">IF(109.93&lt;&gt;109.93,0,0)</f>
        <v>0</v>
      </c>
      <c r="I367" t="s">
        <v>14</v>
      </c>
      <c r="J367" t="s">
        <v>14</v>
      </c>
    </row>
    <row r="368" spans="1:10">
      <c r="A368" t="s">
        <v>580</v>
      </c>
      <c r="B368" t="s">
        <v>575</v>
      </c>
      <c r="C368" t="s">
        <v>18</v>
      </c>
      <c r="D368" s="1">
        <v>20.2</v>
      </c>
      <c r="E368" s="2">
        <v>5.45</v>
      </c>
      <c r="F368" s="2">
        <v>110.09</v>
      </c>
      <c r="G368" t="s">
        <v>576</v>
      </c>
      <c r="H368">
        <f ca="1">IF(110.09&lt;&gt;110.09,0,0)</f>
        <v>0</v>
      </c>
      <c r="I368" t="s">
        <v>14</v>
      </c>
      <c r="J368" t="s">
        <v>14</v>
      </c>
    </row>
    <row r="369" spans="1:10">
      <c r="A369" t="s">
        <v>581</v>
      </c>
      <c r="B369" t="s">
        <v>575</v>
      </c>
      <c r="C369" t="s">
        <v>165</v>
      </c>
      <c r="D369" s="1">
        <v>20.21</v>
      </c>
      <c r="E369" s="2">
        <v>5.95</v>
      </c>
      <c r="F369" s="2">
        <v>120.25</v>
      </c>
      <c r="G369" t="s">
        <v>576</v>
      </c>
      <c r="H369">
        <f ca="1">IF(120.25&lt;&gt;120.25,0,0)</f>
        <v>0</v>
      </c>
      <c r="I369" t="s">
        <v>14</v>
      </c>
      <c r="J369" t="s">
        <v>14</v>
      </c>
    </row>
    <row r="370" spans="1:10">
      <c r="A370" t="s">
        <v>582</v>
      </c>
      <c r="B370" t="s">
        <v>575</v>
      </c>
      <c r="C370" t="s">
        <v>20</v>
      </c>
      <c r="D370" s="1">
        <v>20.27</v>
      </c>
      <c r="E370" s="2">
        <v>5.15</v>
      </c>
      <c r="F370" s="2">
        <v>104.39</v>
      </c>
      <c r="G370" t="s">
        <v>576</v>
      </c>
      <c r="H370">
        <f ca="1">IF(104.39&lt;&gt;104.39,0,0)</f>
        <v>0</v>
      </c>
      <c r="I370" t="s">
        <v>14</v>
      </c>
      <c r="J370" t="s">
        <v>14</v>
      </c>
    </row>
    <row r="371" spans="1:10">
      <c r="A371" t="s">
        <v>583</v>
      </c>
      <c r="B371" t="s">
        <v>575</v>
      </c>
      <c r="C371" t="s">
        <v>584</v>
      </c>
      <c r="D371" s="1">
        <v>20.2</v>
      </c>
      <c r="E371" s="2">
        <v>6.2</v>
      </c>
      <c r="F371" s="2">
        <v>125.24</v>
      </c>
      <c r="G371" t="s">
        <v>576</v>
      </c>
      <c r="H371">
        <f ca="1">IF(125.24&lt;&gt;125.24,0,0)</f>
        <v>0</v>
      </c>
      <c r="I371" t="s">
        <v>14</v>
      </c>
      <c r="J371" t="s">
        <v>14</v>
      </c>
    </row>
    <row r="372" spans="1:10">
      <c r="A372" t="s">
        <v>585</v>
      </c>
      <c r="B372" t="s">
        <v>575</v>
      </c>
      <c r="C372" t="s">
        <v>20</v>
      </c>
      <c r="D372" s="1">
        <v>20.22</v>
      </c>
      <c r="E372" s="2">
        <v>5.15</v>
      </c>
      <c r="F372" s="2">
        <v>104.13</v>
      </c>
      <c r="G372" t="s">
        <v>576</v>
      </c>
      <c r="H372">
        <f ca="1">IF(104.13&lt;&gt;104.13,0,0)</f>
        <v>0</v>
      </c>
      <c r="I372" t="s">
        <v>14</v>
      </c>
      <c r="J372" t="s">
        <v>14</v>
      </c>
    </row>
    <row r="373" spans="1:10">
      <c r="A373" t="s">
        <v>586</v>
      </c>
      <c r="B373" t="s">
        <v>575</v>
      </c>
      <c r="C373" t="s">
        <v>179</v>
      </c>
      <c r="D373" s="1">
        <v>20.63</v>
      </c>
      <c r="E373" s="2">
        <v>3.5</v>
      </c>
      <c r="F373" s="2">
        <v>72.21</v>
      </c>
      <c r="G373" t="s">
        <v>576</v>
      </c>
      <c r="H373">
        <f ca="1">IF(72.21&lt;&gt;72.2,0.009999999999990905,0)</f>
        <v>0</v>
      </c>
      <c r="I373" t="s">
        <v>14</v>
      </c>
      <c r="J373" t="s">
        <v>14</v>
      </c>
    </row>
    <row r="374" spans="1:10">
      <c r="A374" t="s">
        <v>587</v>
      </c>
      <c r="B374" t="s">
        <v>575</v>
      </c>
      <c r="C374" t="s">
        <v>20</v>
      </c>
      <c r="D374" s="1">
        <v>20.6</v>
      </c>
      <c r="E374" s="2">
        <v>5.15</v>
      </c>
      <c r="F374" s="2">
        <v>106.09</v>
      </c>
      <c r="G374" t="s">
        <v>576</v>
      </c>
      <c r="H374">
        <f ca="1">IF(106.09&lt;&gt;106.09,0,0)</f>
        <v>0</v>
      </c>
      <c r="I374" t="s">
        <v>14</v>
      </c>
      <c r="J374" t="s">
        <v>14</v>
      </c>
    </row>
    <row r="375" spans="1:10">
      <c r="A375" t="s">
        <v>588</v>
      </c>
      <c r="B375" t="s">
        <v>575</v>
      </c>
      <c r="C375" t="s">
        <v>185</v>
      </c>
      <c r="D375" s="1">
        <v>20.59</v>
      </c>
      <c r="E375" s="2">
        <v>5.95</v>
      </c>
      <c r="F375" s="2">
        <v>122.51</v>
      </c>
      <c r="G375" t="s">
        <v>576</v>
      </c>
      <c r="H375">
        <f ca="1">IF(122.51&lt;&gt;122.51,0,0)</f>
        <v>0</v>
      </c>
      <c r="I375" t="s">
        <v>14</v>
      </c>
      <c r="J375" t="s">
        <v>14</v>
      </c>
    </row>
    <row r="376" spans="1:10">
      <c r="A376" t="s">
        <v>589</v>
      </c>
      <c r="B376" t="s">
        <v>575</v>
      </c>
      <c r="C376" t="s">
        <v>177</v>
      </c>
      <c r="D376" s="1">
        <v>20.62</v>
      </c>
      <c r="E376" s="2">
        <v>6.45</v>
      </c>
      <c r="F376" s="2">
        <v>133</v>
      </c>
      <c r="G376" t="s">
        <v>576</v>
      </c>
      <c r="H376">
        <f ca="1">IF(133&lt;&gt;133,0,0)</f>
        <v>0</v>
      </c>
      <c r="I376" t="s">
        <v>14</v>
      </c>
      <c r="J376" t="s">
        <v>14</v>
      </c>
    </row>
    <row r="377" spans="1:10">
      <c r="A377" t="s">
        <v>590</v>
      </c>
      <c r="B377" t="s">
        <v>591</v>
      </c>
      <c r="C377" t="s">
        <v>20</v>
      </c>
      <c r="D377" s="1">
        <v>21.44</v>
      </c>
      <c r="E377" s="2">
        <v>5.15</v>
      </c>
      <c r="F377" s="2">
        <v>110.42</v>
      </c>
      <c r="G377" t="s">
        <v>592</v>
      </c>
      <c r="H377">
        <f ca="1">IF(110.42&lt;&gt;110.42,0,0)</f>
        <v>0</v>
      </c>
      <c r="I377" t="s">
        <v>14</v>
      </c>
      <c r="J377" t="s">
        <v>14</v>
      </c>
    </row>
    <row r="378" spans="1:10">
      <c r="A378" t="s">
        <v>593</v>
      </c>
      <c r="B378" t="s">
        <v>591</v>
      </c>
      <c r="C378" t="s">
        <v>20</v>
      </c>
      <c r="D378" s="1">
        <v>21.48</v>
      </c>
      <c r="E378" s="2">
        <v>5.15</v>
      </c>
      <c r="F378" s="2">
        <v>110.62</v>
      </c>
      <c r="G378" t="s">
        <v>592</v>
      </c>
      <c r="H378">
        <f ca="1">IF(110.62&lt;&gt;110.62,0,0)</f>
        <v>0</v>
      </c>
      <c r="I378" t="s">
        <v>14</v>
      </c>
      <c r="J378" t="s">
        <v>14</v>
      </c>
    </row>
    <row r="379" spans="1:10">
      <c r="A379" t="s">
        <v>594</v>
      </c>
      <c r="B379" t="s">
        <v>591</v>
      </c>
      <c r="C379" t="s">
        <v>20</v>
      </c>
      <c r="D379" s="1">
        <v>21.53</v>
      </c>
      <c r="E379" s="2">
        <v>5.15</v>
      </c>
      <c r="F379" s="2">
        <v>110.88</v>
      </c>
      <c r="G379" t="s">
        <v>592</v>
      </c>
      <c r="H379">
        <f ca="1">IF(110.88&lt;&gt;110.88,0,0)</f>
        <v>0</v>
      </c>
      <c r="I379" t="s">
        <v>14</v>
      </c>
      <c r="J379" t="s">
        <v>14</v>
      </c>
    </row>
    <row r="380" spans="1:10">
      <c r="A380" t="s">
        <v>595</v>
      </c>
      <c r="B380" t="s">
        <v>591</v>
      </c>
      <c r="C380" t="s">
        <v>36</v>
      </c>
      <c r="D380" s="1">
        <v>21.52</v>
      </c>
      <c r="E380" s="2">
        <v>4.95</v>
      </c>
      <c r="F380" s="2">
        <v>106.52</v>
      </c>
      <c r="G380" t="s">
        <v>592</v>
      </c>
      <c r="H380">
        <f ca="1">IF(106.52&lt;&gt;106.52,0,0)</f>
        <v>0</v>
      </c>
      <c r="I380" t="s">
        <v>14</v>
      </c>
      <c r="J380" t="s">
        <v>14</v>
      </c>
    </row>
    <row r="381" spans="1:10">
      <c r="A381" t="s">
        <v>596</v>
      </c>
      <c r="B381" t="s">
        <v>591</v>
      </c>
      <c r="C381" t="s">
        <v>40</v>
      </c>
      <c r="D381" s="1">
        <v>21.64</v>
      </c>
      <c r="E381" s="2">
        <v>4.95</v>
      </c>
      <c r="F381" s="2">
        <v>107.12</v>
      </c>
      <c r="G381" t="s">
        <v>592</v>
      </c>
      <c r="H381">
        <f ca="1">IF(107.12&lt;&gt;107.12,0,0)</f>
        <v>0</v>
      </c>
      <c r="I381" t="s">
        <v>14</v>
      </c>
      <c r="J381" t="s">
        <v>14</v>
      </c>
    </row>
    <row r="382" spans="1:10">
      <c r="A382" t="s">
        <v>597</v>
      </c>
      <c r="B382" t="s">
        <v>591</v>
      </c>
      <c r="C382" t="s">
        <v>391</v>
      </c>
      <c r="D382" s="1">
        <v>21.64</v>
      </c>
      <c r="E382" s="2">
        <v>5.7</v>
      </c>
      <c r="F382" s="2">
        <v>123.35</v>
      </c>
      <c r="G382" t="s">
        <v>592</v>
      </c>
      <c r="H382">
        <f ca="1">IF(123.35&lt;&gt;123.35,0,0)</f>
        <v>0</v>
      </c>
      <c r="I382" t="s">
        <v>14</v>
      </c>
      <c r="J382" t="s">
        <v>14</v>
      </c>
    </row>
    <row r="383" spans="1:10">
      <c r="A383" t="s">
        <v>598</v>
      </c>
      <c r="B383" t="s">
        <v>599</v>
      </c>
      <c r="C383" t="s">
        <v>57</v>
      </c>
      <c r="D383" s="1">
        <v>18.69</v>
      </c>
      <c r="E383" s="2">
        <v>5.95</v>
      </c>
      <c r="F383" s="2">
        <v>111.21</v>
      </c>
      <c r="G383" t="s">
        <v>600</v>
      </c>
      <c r="H383">
        <f ca="1">IF(111.21&lt;&gt;111.21,0,0)</f>
        <v>0</v>
      </c>
      <c r="I383" t="s">
        <v>14</v>
      </c>
      <c r="J383" t="s">
        <v>14</v>
      </c>
    </row>
    <row r="384" spans="1:10">
      <c r="A384" t="s">
        <v>601</v>
      </c>
      <c r="B384" t="s">
        <v>599</v>
      </c>
      <c r="C384" t="s">
        <v>55</v>
      </c>
      <c r="D384" s="1">
        <v>18.8</v>
      </c>
      <c r="E384" s="2">
        <v>5.95</v>
      </c>
      <c r="F384" s="2">
        <v>111.86</v>
      </c>
      <c r="G384" t="s">
        <v>600</v>
      </c>
      <c r="H384">
        <f ca="1">IF(111.86&lt;&gt;111.86,0,0)</f>
        <v>0</v>
      </c>
      <c r="I384" t="s">
        <v>14</v>
      </c>
      <c r="J384" t="s">
        <v>14</v>
      </c>
    </row>
    <row r="385" spans="1:10">
      <c r="A385" t="s">
        <v>602</v>
      </c>
      <c r="B385" t="s">
        <v>599</v>
      </c>
      <c r="C385" t="s">
        <v>321</v>
      </c>
      <c r="D385" s="1">
        <v>18.71</v>
      </c>
      <c r="E385" s="2">
        <v>10.5</v>
      </c>
      <c r="F385" s="2">
        <v>196.46</v>
      </c>
      <c r="G385" t="s">
        <v>600</v>
      </c>
      <c r="H385">
        <f ca="1">IF(196.46&lt;&gt;196.46,0,0)</f>
        <v>0</v>
      </c>
      <c r="I385" t="s">
        <v>14</v>
      </c>
      <c r="J385" t="s">
        <v>14</v>
      </c>
    </row>
    <row r="386" spans="1:10">
      <c r="A386" t="s">
        <v>603</v>
      </c>
      <c r="B386" t="s">
        <v>599</v>
      </c>
      <c r="C386" t="s">
        <v>59</v>
      </c>
      <c r="D386" s="1">
        <v>18.7</v>
      </c>
      <c r="E386" s="2">
        <v>5.45</v>
      </c>
      <c r="F386" s="2">
        <v>101.92</v>
      </c>
      <c r="G386" t="s">
        <v>600</v>
      </c>
      <c r="H386">
        <f ca="1">IF(101.92&lt;&gt;101.92,0,0)</f>
        <v>0</v>
      </c>
      <c r="I386" t="s">
        <v>14</v>
      </c>
      <c r="J386" t="s">
        <v>14</v>
      </c>
    </row>
    <row r="387" spans="1:10">
      <c r="A387" t="s">
        <v>604</v>
      </c>
      <c r="B387" t="s">
        <v>599</v>
      </c>
      <c r="C387" t="s">
        <v>59</v>
      </c>
      <c r="D387" s="1">
        <v>18.74</v>
      </c>
      <c r="E387" s="2">
        <v>5.45</v>
      </c>
      <c r="F387" s="2">
        <v>102.13</v>
      </c>
      <c r="G387" t="s">
        <v>600</v>
      </c>
      <c r="H387">
        <f ca="1">IF(102.13&lt;&gt;102.13,0,0)</f>
        <v>0</v>
      </c>
      <c r="I387" t="s">
        <v>14</v>
      </c>
      <c r="J387" t="s">
        <v>14</v>
      </c>
    </row>
    <row r="388" spans="1:10">
      <c r="A388" t="s">
        <v>605</v>
      </c>
      <c r="B388" t="s">
        <v>599</v>
      </c>
      <c r="C388" t="s">
        <v>62</v>
      </c>
      <c r="D388" s="1">
        <v>18.73</v>
      </c>
      <c r="E388" s="2">
        <v>10.75</v>
      </c>
      <c r="F388" s="2">
        <v>201.35</v>
      </c>
      <c r="G388" t="s">
        <v>600</v>
      </c>
      <c r="H388">
        <f ca="1">IF(201.35&lt;&gt;201.35,0,0)</f>
        <v>0</v>
      </c>
      <c r="I388" t="s">
        <v>14</v>
      </c>
      <c r="J388" t="s">
        <v>14</v>
      </c>
    </row>
    <row r="389" spans="1:10">
      <c r="A389" t="s">
        <v>606</v>
      </c>
      <c r="B389" t="s">
        <v>599</v>
      </c>
      <c r="C389" t="s">
        <v>535</v>
      </c>
      <c r="D389" s="1">
        <v>18.61</v>
      </c>
      <c r="E389" s="2">
        <v>4.55</v>
      </c>
      <c r="F389" s="2">
        <v>84.68</v>
      </c>
      <c r="G389" t="s">
        <v>600</v>
      </c>
      <c r="H389">
        <f ca="1">IF(84.68&lt;&gt;84.68,0,0)</f>
        <v>0</v>
      </c>
      <c r="I389" t="s">
        <v>14</v>
      </c>
      <c r="J389" t="s">
        <v>14</v>
      </c>
    </row>
    <row r="390" spans="1:10">
      <c r="A390" t="s">
        <v>607</v>
      </c>
      <c r="B390" t="s">
        <v>599</v>
      </c>
      <c r="C390" t="s">
        <v>537</v>
      </c>
      <c r="D390" s="1">
        <v>18.65</v>
      </c>
      <c r="E390" s="2">
        <v>6.45</v>
      </c>
      <c r="F390" s="2">
        <v>120.29</v>
      </c>
      <c r="G390" t="s">
        <v>600</v>
      </c>
      <c r="H390">
        <f ca="1">IF(120.29&lt;&gt;120.29,0,0)</f>
        <v>0</v>
      </c>
      <c r="I390" t="s">
        <v>14</v>
      </c>
      <c r="J390" t="s">
        <v>14</v>
      </c>
    </row>
    <row r="391" spans="1:10">
      <c r="A391" t="s">
        <v>608</v>
      </c>
      <c r="B391" t="s">
        <v>599</v>
      </c>
      <c r="C391" t="s">
        <v>59</v>
      </c>
      <c r="D391" s="1">
        <v>18.62</v>
      </c>
      <c r="E391" s="2">
        <v>5.45</v>
      </c>
      <c r="F391" s="2">
        <v>101.48</v>
      </c>
      <c r="G391" t="s">
        <v>600</v>
      </c>
      <c r="H391">
        <f ca="1">IF(101.48&lt;&gt;101.48,0,0)</f>
        <v>0</v>
      </c>
      <c r="I391" t="s">
        <v>14</v>
      </c>
      <c r="J391" t="s">
        <v>14</v>
      </c>
    </row>
    <row r="392" spans="1:10">
      <c r="A392" t="s">
        <v>609</v>
      </c>
      <c r="B392" t="s">
        <v>599</v>
      </c>
      <c r="C392" t="s">
        <v>57</v>
      </c>
      <c r="D392" s="1">
        <v>18.97</v>
      </c>
      <c r="E392" s="2">
        <v>5.95</v>
      </c>
      <c r="F392" s="2">
        <v>112.87</v>
      </c>
      <c r="G392" t="s">
        <v>600</v>
      </c>
      <c r="H392">
        <f ca="1">IF(112.87&lt;&gt;112.87,0,0)</f>
        <v>0</v>
      </c>
      <c r="I392" t="s">
        <v>14</v>
      </c>
      <c r="J392" t="s">
        <v>14</v>
      </c>
    </row>
    <row r="393" spans="1:10">
      <c r="A393" t="s">
        <v>610</v>
      </c>
      <c r="B393" t="s">
        <v>599</v>
      </c>
      <c r="C393" t="s">
        <v>611</v>
      </c>
      <c r="D393" s="1">
        <v>19.03</v>
      </c>
      <c r="E393" s="2">
        <v>6.45</v>
      </c>
      <c r="F393" s="2">
        <v>122.74</v>
      </c>
      <c r="G393" t="s">
        <v>600</v>
      </c>
      <c r="H393">
        <f ca="1">IF(122.74&lt;&gt;122.74,0,0)</f>
        <v>0</v>
      </c>
      <c r="I393" t="s">
        <v>14</v>
      </c>
      <c r="J393" t="s">
        <v>14</v>
      </c>
    </row>
    <row r="394" spans="1:10">
      <c r="A394" t="s">
        <v>612</v>
      </c>
      <c r="B394" t="s">
        <v>599</v>
      </c>
      <c r="C394" t="s">
        <v>321</v>
      </c>
      <c r="D394" s="1">
        <v>19.03</v>
      </c>
      <c r="E394" s="2">
        <v>10.5</v>
      </c>
      <c r="F394" s="2">
        <v>199.82</v>
      </c>
      <c r="G394" t="s">
        <v>600</v>
      </c>
      <c r="H394">
        <f ca="1">IF(199.82&lt;&gt;199.82,0,0)</f>
        <v>0</v>
      </c>
      <c r="I394" t="s">
        <v>14</v>
      </c>
      <c r="J394" t="s">
        <v>14</v>
      </c>
    </row>
    <row r="395" spans="1:10">
      <c r="A395" t="s">
        <v>613</v>
      </c>
      <c r="B395" t="s">
        <v>599</v>
      </c>
      <c r="C395" t="s">
        <v>57</v>
      </c>
      <c r="D395" s="1">
        <v>18.97</v>
      </c>
      <c r="E395" s="2">
        <v>5.95</v>
      </c>
      <c r="F395" s="2">
        <v>112.87</v>
      </c>
      <c r="G395" t="s">
        <v>600</v>
      </c>
      <c r="H395">
        <f ca="1">IF(112.87&lt;&gt;112.87,0,0)</f>
        <v>0</v>
      </c>
      <c r="I395" t="s">
        <v>14</v>
      </c>
      <c r="J395" t="s">
        <v>14</v>
      </c>
    </row>
    <row r="396" spans="1:10">
      <c r="A396" t="s">
        <v>614</v>
      </c>
      <c r="B396" t="s">
        <v>599</v>
      </c>
      <c r="C396" t="s">
        <v>327</v>
      </c>
      <c r="D396" s="1">
        <v>18.89</v>
      </c>
      <c r="E396" s="2">
        <v>7.75</v>
      </c>
      <c r="F396" s="2">
        <v>146.4</v>
      </c>
      <c r="G396" t="s">
        <v>600</v>
      </c>
      <c r="H396">
        <f ca="1">IF(146.4&lt;&gt;146.4,0,0)</f>
        <v>0</v>
      </c>
      <c r="I396" t="s">
        <v>14</v>
      </c>
      <c r="J396" t="s">
        <v>14</v>
      </c>
    </row>
    <row r="397" spans="1:10">
      <c r="A397" t="s">
        <v>615</v>
      </c>
      <c r="B397" t="s">
        <v>616</v>
      </c>
      <c r="C397" t="s">
        <v>26</v>
      </c>
      <c r="D397" s="1">
        <v>19.05</v>
      </c>
      <c r="E397" s="2">
        <v>5.7</v>
      </c>
      <c r="F397" s="2">
        <v>108.59</v>
      </c>
      <c r="G397" t="s">
        <v>617</v>
      </c>
      <c r="H397">
        <f ca="1">IF(108.59&lt;&gt;108.58,0.010000000000005116,0)</f>
        <v>0</v>
      </c>
      <c r="I397" t="s">
        <v>14</v>
      </c>
      <c r="J397" t="s">
        <v>14</v>
      </c>
    </row>
    <row r="398" spans="1:10">
      <c r="A398" t="s">
        <v>618</v>
      </c>
      <c r="B398" t="s">
        <v>616</v>
      </c>
      <c r="C398" t="s">
        <v>174</v>
      </c>
      <c r="D398" s="1">
        <v>19.08</v>
      </c>
      <c r="E398" s="2">
        <v>4.4</v>
      </c>
      <c r="F398" s="2">
        <v>83.95</v>
      </c>
      <c r="G398" t="s">
        <v>617</v>
      </c>
      <c r="H398">
        <f ca="1">IF(83.95&lt;&gt;83.95,0,0)</f>
        <v>0</v>
      </c>
      <c r="I398" t="s">
        <v>14</v>
      </c>
      <c r="J398" t="s">
        <v>14</v>
      </c>
    </row>
    <row r="399" spans="1:10">
      <c r="A399" t="s">
        <v>619</v>
      </c>
      <c r="B399" t="s">
        <v>616</v>
      </c>
      <c r="C399" t="s">
        <v>20</v>
      </c>
      <c r="D399" s="1">
        <v>19.11</v>
      </c>
      <c r="E399" s="2">
        <v>5.15</v>
      </c>
      <c r="F399" s="2">
        <v>98.42</v>
      </c>
      <c r="G399" t="s">
        <v>617</v>
      </c>
      <c r="H399">
        <f ca="1">IF(98.42&lt;&gt;98.42,0,0)</f>
        <v>0</v>
      </c>
      <c r="I399" t="s">
        <v>14</v>
      </c>
      <c r="J399" t="s">
        <v>14</v>
      </c>
    </row>
    <row r="400" spans="1:10">
      <c r="A400" t="s">
        <v>620</v>
      </c>
      <c r="B400" t="s">
        <v>616</v>
      </c>
      <c r="C400" t="s">
        <v>18</v>
      </c>
      <c r="D400" s="1">
        <v>19.05</v>
      </c>
      <c r="E400" s="2">
        <v>5.45</v>
      </c>
      <c r="F400" s="2">
        <v>103.82</v>
      </c>
      <c r="G400" t="s">
        <v>617</v>
      </c>
      <c r="H400">
        <f ca="1">IF(103.82&lt;&gt;103.82,0,0)</f>
        <v>0</v>
      </c>
      <c r="I400" t="s">
        <v>14</v>
      </c>
      <c r="J400" t="s">
        <v>14</v>
      </c>
    </row>
    <row r="401" spans="1:10">
      <c r="A401" t="s">
        <v>621</v>
      </c>
      <c r="B401" t="s">
        <v>616</v>
      </c>
      <c r="C401" t="s">
        <v>20</v>
      </c>
      <c r="D401" s="1">
        <v>19.11</v>
      </c>
      <c r="E401" s="2">
        <v>5.15</v>
      </c>
      <c r="F401" s="2">
        <v>98.42</v>
      </c>
      <c r="G401" t="s">
        <v>617</v>
      </c>
      <c r="H401">
        <f ca="1">IF(98.42&lt;&gt;98.42,0,0)</f>
        <v>0</v>
      </c>
      <c r="I401" t="s">
        <v>14</v>
      </c>
      <c r="J401" t="s">
        <v>14</v>
      </c>
    </row>
    <row r="402" spans="1:10">
      <c r="A402" t="s">
        <v>622</v>
      </c>
      <c r="B402" t="s">
        <v>616</v>
      </c>
      <c r="C402" t="s">
        <v>584</v>
      </c>
      <c r="D402" s="1">
        <v>19.11</v>
      </c>
      <c r="E402" s="2">
        <v>6.2</v>
      </c>
      <c r="F402" s="2">
        <v>118.48</v>
      </c>
      <c r="G402" t="s">
        <v>617</v>
      </c>
      <c r="H402">
        <f ca="1">IF(118.48&lt;&gt;118.48,0,0)</f>
        <v>0</v>
      </c>
      <c r="I402" t="s">
        <v>14</v>
      </c>
      <c r="J402" t="s">
        <v>14</v>
      </c>
    </row>
    <row r="403" spans="1:10">
      <c r="A403" t="s">
        <v>623</v>
      </c>
      <c r="B403" t="s">
        <v>616</v>
      </c>
      <c r="C403" t="s">
        <v>124</v>
      </c>
      <c r="D403" s="1">
        <v>19.09</v>
      </c>
      <c r="E403" s="2">
        <v>5.7</v>
      </c>
      <c r="F403" s="2">
        <v>108.81</v>
      </c>
      <c r="G403" t="s">
        <v>617</v>
      </c>
      <c r="H403">
        <f ca="1">IF(108.81&lt;&gt;108.81,0,0)</f>
        <v>0</v>
      </c>
      <c r="I403" t="s">
        <v>14</v>
      </c>
      <c r="J403" t="s">
        <v>14</v>
      </c>
    </row>
    <row r="404" spans="1:10">
      <c r="A404" t="s">
        <v>624</v>
      </c>
      <c r="B404" t="s">
        <v>616</v>
      </c>
      <c r="C404" t="s">
        <v>185</v>
      </c>
      <c r="D404" s="1">
        <v>19.11</v>
      </c>
      <c r="E404" s="2">
        <v>5.95</v>
      </c>
      <c r="F404" s="2">
        <v>113.7</v>
      </c>
      <c r="G404" t="s">
        <v>617</v>
      </c>
      <c r="H404">
        <f ca="1">IF(113.7&lt;&gt;113.7,0,0)</f>
        <v>0</v>
      </c>
      <c r="I404" t="s">
        <v>14</v>
      </c>
      <c r="J404" t="s">
        <v>14</v>
      </c>
    </row>
    <row r="405" spans="1:10">
      <c r="A405" t="s">
        <v>625</v>
      </c>
      <c r="B405" t="s">
        <v>616</v>
      </c>
      <c r="C405" t="s">
        <v>188</v>
      </c>
      <c r="D405" s="1">
        <v>19.08</v>
      </c>
      <c r="E405" s="2">
        <v>5.7</v>
      </c>
      <c r="F405" s="2">
        <v>108.76</v>
      </c>
      <c r="G405" t="s">
        <v>617</v>
      </c>
      <c r="H405">
        <f ca="1">IF(108.76&lt;&gt;108.76,0,0)</f>
        <v>0</v>
      </c>
      <c r="I405" t="s">
        <v>14</v>
      </c>
      <c r="J405" t="s">
        <v>14</v>
      </c>
    </row>
    <row r="406" spans="1:10">
      <c r="A406" t="s">
        <v>626</v>
      </c>
      <c r="B406" t="s">
        <v>616</v>
      </c>
      <c r="C406" t="s">
        <v>376</v>
      </c>
      <c r="D406" s="1">
        <v>19.12</v>
      </c>
      <c r="E406" s="2">
        <v>4.2</v>
      </c>
      <c r="F406" s="2">
        <v>80.3</v>
      </c>
      <c r="G406" t="s">
        <v>617</v>
      </c>
      <c r="H406">
        <f ca="1">IF(80.3&lt;&gt;80.3,0,0)</f>
        <v>0</v>
      </c>
      <c r="I406" t="s">
        <v>14</v>
      </c>
      <c r="J406" t="s">
        <v>14</v>
      </c>
    </row>
    <row r="407" spans="1:10">
      <c r="A407" t="s">
        <v>627</v>
      </c>
      <c r="B407" t="s">
        <v>628</v>
      </c>
      <c r="C407" t="s">
        <v>206</v>
      </c>
      <c r="D407" s="1">
        <v>19.86</v>
      </c>
      <c r="E407" s="2">
        <v>5.95</v>
      </c>
      <c r="F407" s="2">
        <v>118.17</v>
      </c>
      <c r="G407" t="s">
        <v>629</v>
      </c>
      <c r="H407">
        <f ca="1">IF(118.17&lt;&gt;118.17,0,0)</f>
        <v>0</v>
      </c>
      <c r="I407" t="s">
        <v>14</v>
      </c>
      <c r="J407" t="s">
        <v>14</v>
      </c>
    </row>
    <row r="408" spans="1:10">
      <c r="A408" t="s">
        <v>630</v>
      </c>
      <c r="B408" t="s">
        <v>628</v>
      </c>
      <c r="C408" t="s">
        <v>631</v>
      </c>
      <c r="D408" s="1">
        <v>19.99</v>
      </c>
      <c r="E408" s="2">
        <v>5.7</v>
      </c>
      <c r="F408" s="2">
        <v>113.94</v>
      </c>
      <c r="G408" t="s">
        <v>629</v>
      </c>
      <c r="H408">
        <f ca="1">IF(113.94&lt;&gt;113.94,0,0)</f>
        <v>0</v>
      </c>
      <c r="I408" t="s">
        <v>14</v>
      </c>
      <c r="J408" t="s">
        <v>14</v>
      </c>
    </row>
    <row r="409" spans="1:10">
      <c r="A409" t="s">
        <v>632</v>
      </c>
      <c r="B409" t="s">
        <v>628</v>
      </c>
      <c r="C409" t="s">
        <v>206</v>
      </c>
      <c r="D409" s="1">
        <v>19.95</v>
      </c>
      <c r="E409" s="2">
        <v>5.95</v>
      </c>
      <c r="F409" s="2">
        <v>118.7</v>
      </c>
      <c r="G409" t="s">
        <v>629</v>
      </c>
      <c r="H409">
        <f ca="1">IF(118.7&lt;&gt;118.7,0,0)</f>
        <v>0</v>
      </c>
      <c r="I409" t="s">
        <v>14</v>
      </c>
      <c r="J409" t="s">
        <v>14</v>
      </c>
    </row>
    <row r="410" spans="1:10">
      <c r="A410" t="s">
        <v>633</v>
      </c>
      <c r="B410" t="s">
        <v>628</v>
      </c>
      <c r="C410" t="s">
        <v>203</v>
      </c>
      <c r="D410" s="1">
        <v>19.9</v>
      </c>
      <c r="E410" s="2">
        <v>3.5</v>
      </c>
      <c r="F410" s="2">
        <v>69.65</v>
      </c>
      <c r="G410" t="s">
        <v>629</v>
      </c>
      <c r="H410">
        <f ca="1">IF(69.65&lt;&gt;69.65,0,0)</f>
        <v>0</v>
      </c>
      <c r="I410" t="s">
        <v>14</v>
      </c>
      <c r="J410" t="s">
        <v>14</v>
      </c>
    </row>
    <row r="411" spans="1:10">
      <c r="A411" t="s">
        <v>634</v>
      </c>
      <c r="B411" t="s">
        <v>628</v>
      </c>
      <c r="C411" t="s">
        <v>635</v>
      </c>
      <c r="D411" s="1">
        <v>19.89</v>
      </c>
      <c r="E411" s="2">
        <v>5.7</v>
      </c>
      <c r="F411" s="2">
        <v>113.37</v>
      </c>
      <c r="G411" t="s">
        <v>629</v>
      </c>
      <c r="H411">
        <f ca="1">IF(113.37&lt;&gt;113.37,0,0)</f>
        <v>0</v>
      </c>
      <c r="I411" t="s">
        <v>14</v>
      </c>
      <c r="J411" t="s">
        <v>14</v>
      </c>
    </row>
    <row r="412" spans="1:10">
      <c r="A412" t="s">
        <v>636</v>
      </c>
      <c r="B412" t="s">
        <v>628</v>
      </c>
      <c r="C412" t="s">
        <v>201</v>
      </c>
      <c r="D412" s="1">
        <v>19.92</v>
      </c>
      <c r="E412" s="2">
        <v>4.7</v>
      </c>
      <c r="F412" s="2">
        <v>93.62</v>
      </c>
      <c r="G412" t="s">
        <v>629</v>
      </c>
      <c r="H412">
        <f ca="1">IF(93.62&lt;&gt;93.62,0,0)</f>
        <v>0</v>
      </c>
      <c r="I412" t="s">
        <v>14</v>
      </c>
      <c r="J412" t="s">
        <v>14</v>
      </c>
    </row>
    <row r="413" spans="1:10">
      <c r="A413" t="s">
        <v>637</v>
      </c>
      <c r="B413" t="s">
        <v>628</v>
      </c>
      <c r="C413" t="s">
        <v>206</v>
      </c>
      <c r="D413" s="1">
        <v>20</v>
      </c>
      <c r="E413" s="2">
        <v>5.95</v>
      </c>
      <c r="F413" s="2">
        <v>119</v>
      </c>
      <c r="G413" t="s">
        <v>629</v>
      </c>
      <c r="H413">
        <f ca="1">IF(119&lt;&gt;119,0,0)</f>
        <v>0</v>
      </c>
      <c r="I413" t="s">
        <v>14</v>
      </c>
      <c r="J413" t="s">
        <v>14</v>
      </c>
    </row>
    <row r="414" spans="1:10">
      <c r="A414" t="s">
        <v>638</v>
      </c>
      <c r="B414" t="s">
        <v>628</v>
      </c>
      <c r="C414" t="s">
        <v>208</v>
      </c>
      <c r="D414" s="1">
        <v>19.92</v>
      </c>
      <c r="E414" s="2">
        <v>3.5</v>
      </c>
      <c r="F414" s="2">
        <v>69.72</v>
      </c>
      <c r="G414" t="s">
        <v>629</v>
      </c>
      <c r="H414">
        <f ca="1">IF(69.72&lt;&gt;69.72,0,0)</f>
        <v>0</v>
      </c>
      <c r="I414" t="s">
        <v>14</v>
      </c>
      <c r="J414" t="s">
        <v>14</v>
      </c>
    </row>
    <row r="415" spans="1:10">
      <c r="A415" t="s">
        <v>639</v>
      </c>
      <c r="B415" t="s">
        <v>628</v>
      </c>
      <c r="C415" t="s">
        <v>210</v>
      </c>
      <c r="D415" s="1">
        <v>19.85</v>
      </c>
      <c r="E415" s="2">
        <v>6.2</v>
      </c>
      <c r="F415" s="2">
        <v>123.07</v>
      </c>
      <c r="G415" t="s">
        <v>629</v>
      </c>
      <c r="H415">
        <f ca="1">IF(123.07&lt;&gt;123.07,0,0)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628</v>
      </c>
      <c r="C416" t="s">
        <v>206</v>
      </c>
      <c r="D416" s="1">
        <v>19.89</v>
      </c>
      <c r="E416" s="2">
        <v>5.95</v>
      </c>
      <c r="F416" s="2">
        <v>118.35</v>
      </c>
      <c r="G416" t="s">
        <v>629</v>
      </c>
      <c r="H416">
        <f ca="1">IF(118.35&lt;&gt;118.35,0,0)</f>
        <v>0</v>
      </c>
      <c r="I416" t="s">
        <v>14</v>
      </c>
      <c r="J416" t="s">
        <v>14</v>
      </c>
    </row>
    <row r="417" spans="1:10">
      <c r="A417" t="s">
        <v>641</v>
      </c>
      <c r="B417" t="s">
        <v>628</v>
      </c>
      <c r="C417" t="s">
        <v>206</v>
      </c>
      <c r="D417" s="1">
        <v>20</v>
      </c>
      <c r="E417" s="2">
        <v>5.95</v>
      </c>
      <c r="F417" s="2">
        <v>119</v>
      </c>
      <c r="G417" t="s">
        <v>629</v>
      </c>
      <c r="H417">
        <f ca="1">IF(119&lt;&gt;119,0,0)</f>
        <v>0</v>
      </c>
      <c r="I417" t="s">
        <v>14</v>
      </c>
      <c r="J417" t="s">
        <v>14</v>
      </c>
    </row>
    <row r="418" spans="1:10">
      <c r="A418" t="s">
        <v>642</v>
      </c>
      <c r="B418" t="s">
        <v>628</v>
      </c>
      <c r="C418" t="s">
        <v>203</v>
      </c>
      <c r="D418" s="1">
        <v>20.02</v>
      </c>
      <c r="E418" s="2">
        <v>3.5</v>
      </c>
      <c r="F418" s="2">
        <v>70.07</v>
      </c>
      <c r="G418" t="s">
        <v>629</v>
      </c>
      <c r="H418">
        <f ca="1">IF(70.07&lt;&gt;70.07,0,0)</f>
        <v>0</v>
      </c>
      <c r="I418" t="s">
        <v>14</v>
      </c>
      <c r="J418" t="s">
        <v>14</v>
      </c>
    </row>
    <row r="419" spans="1:10">
      <c r="A419" t="s">
        <v>643</v>
      </c>
      <c r="B419" t="s">
        <v>628</v>
      </c>
      <c r="C419" t="s">
        <v>201</v>
      </c>
      <c r="D419" s="1">
        <v>20.03</v>
      </c>
      <c r="E419" s="2">
        <v>4.7</v>
      </c>
      <c r="F419" s="2">
        <v>94.14</v>
      </c>
      <c r="G419" t="s">
        <v>629</v>
      </c>
      <c r="H419">
        <f ca="1">IF(94.14&lt;&gt;94.14,0,0)</f>
        <v>0</v>
      </c>
      <c r="I419" t="s">
        <v>14</v>
      </c>
      <c r="J419" t="s">
        <v>14</v>
      </c>
    </row>
    <row r="420" spans="1:10">
      <c r="A420" t="s">
        <v>644</v>
      </c>
      <c r="B420" t="s">
        <v>628</v>
      </c>
      <c r="C420" t="s">
        <v>208</v>
      </c>
      <c r="D420" s="1">
        <v>20.05</v>
      </c>
      <c r="E420" s="2">
        <v>3.5</v>
      </c>
      <c r="F420" s="2">
        <v>70.18</v>
      </c>
      <c r="G420" t="s">
        <v>629</v>
      </c>
      <c r="H420">
        <f ca="1">IF(70.18&lt;&gt;70.18,0,0)</f>
        <v>0</v>
      </c>
      <c r="I420" t="s">
        <v>14</v>
      </c>
      <c r="J420" t="s">
        <v>14</v>
      </c>
    </row>
    <row r="421" spans="1:10">
      <c r="A421" t="s">
        <v>645</v>
      </c>
      <c r="B421" t="s">
        <v>628</v>
      </c>
      <c r="C421" t="s">
        <v>208</v>
      </c>
      <c r="D421" s="1">
        <v>20.1</v>
      </c>
      <c r="E421" s="2">
        <v>3.5</v>
      </c>
      <c r="F421" s="2">
        <v>70.35</v>
      </c>
      <c r="G421" t="s">
        <v>629</v>
      </c>
      <c r="H421">
        <f ca="1">IF(70.35&lt;&gt;70.35,0,0)</f>
        <v>0</v>
      </c>
      <c r="I421" t="s">
        <v>14</v>
      </c>
      <c r="J421" t="s">
        <v>14</v>
      </c>
    </row>
    <row r="422" spans="1:10">
      <c r="A422" t="s">
        <v>646</v>
      </c>
      <c r="B422" t="s">
        <v>628</v>
      </c>
      <c r="C422" t="s">
        <v>201</v>
      </c>
      <c r="D422" s="1">
        <v>19.9</v>
      </c>
      <c r="E422" s="2">
        <v>4.7</v>
      </c>
      <c r="F422" s="2">
        <v>93.53</v>
      </c>
      <c r="G422" t="s">
        <v>629</v>
      </c>
      <c r="H422">
        <f ca="1">IF(93.53&lt;&gt;93.53,0,0)</f>
        <v>0</v>
      </c>
      <c r="I422" t="s">
        <v>14</v>
      </c>
      <c r="J422" t="s">
        <v>14</v>
      </c>
    </row>
    <row r="423" spans="1:10">
      <c r="A423" t="s">
        <v>647</v>
      </c>
      <c r="B423" t="s">
        <v>628</v>
      </c>
      <c r="C423" t="s">
        <v>203</v>
      </c>
      <c r="D423" s="1">
        <v>19.96</v>
      </c>
      <c r="E423" s="2">
        <v>3.5</v>
      </c>
      <c r="F423" s="2">
        <v>69.86</v>
      </c>
      <c r="G423" t="s">
        <v>629</v>
      </c>
      <c r="H423">
        <f ca="1">IF(69.86&lt;&gt;69.86,0,0)</f>
        <v>0</v>
      </c>
      <c r="I423" t="s">
        <v>14</v>
      </c>
      <c r="J423" t="s">
        <v>14</v>
      </c>
    </row>
    <row r="424" spans="1:10">
      <c r="A424" t="s">
        <v>648</v>
      </c>
      <c r="B424" t="s">
        <v>628</v>
      </c>
      <c r="C424" t="s">
        <v>649</v>
      </c>
      <c r="D424" s="1">
        <v>19.93</v>
      </c>
      <c r="E424" s="2">
        <v>5.45</v>
      </c>
      <c r="F424" s="2">
        <v>108.62</v>
      </c>
      <c r="G424" t="s">
        <v>629</v>
      </c>
      <c r="H424">
        <f ca="1">IF(108.62&lt;&gt;108.62,0,0)</f>
        <v>0</v>
      </c>
      <c r="I424" t="s">
        <v>14</v>
      </c>
      <c r="J424" t="s">
        <v>14</v>
      </c>
    </row>
    <row r="425" spans="1:10">
      <c r="A425" t="s">
        <v>650</v>
      </c>
      <c r="B425" t="s">
        <v>651</v>
      </c>
      <c r="C425" t="s">
        <v>232</v>
      </c>
      <c r="D425" s="1">
        <v>18.71</v>
      </c>
      <c r="E425" s="2">
        <v>4.55</v>
      </c>
      <c r="F425" s="2">
        <v>85.13</v>
      </c>
      <c r="G425" t="s">
        <v>652</v>
      </c>
      <c r="H425">
        <f ca="1">IF(85.13&lt;&gt;85.13,0,0)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651</v>
      </c>
      <c r="C426" t="s">
        <v>232</v>
      </c>
      <c r="D426" s="1">
        <v>18.69</v>
      </c>
      <c r="E426" s="2">
        <v>4.55</v>
      </c>
      <c r="F426" s="2">
        <v>85.04</v>
      </c>
      <c r="G426" t="s">
        <v>652</v>
      </c>
      <c r="H426">
        <f ca="1">IF(85.04&lt;&gt;85.04,0,0)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651</v>
      </c>
      <c r="C427" t="s">
        <v>235</v>
      </c>
      <c r="D427" s="1">
        <v>18.73</v>
      </c>
      <c r="E427" s="2">
        <v>4.55</v>
      </c>
      <c r="F427" s="2">
        <v>85.22</v>
      </c>
      <c r="G427" t="s">
        <v>652</v>
      </c>
      <c r="H427">
        <f ca="1">IF(85.22&lt;&gt;85.22,0,0)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651</v>
      </c>
      <c r="C428" t="s">
        <v>232</v>
      </c>
      <c r="D428" s="1">
        <v>18.66</v>
      </c>
      <c r="E428" s="2">
        <v>4.55</v>
      </c>
      <c r="F428" s="2">
        <v>84.9</v>
      </c>
      <c r="G428" t="s">
        <v>652</v>
      </c>
      <c r="H428">
        <f ca="1">IF(84.9&lt;&gt;84.9,0,0)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651</v>
      </c>
      <c r="C429" t="s">
        <v>426</v>
      </c>
      <c r="D429" s="1">
        <v>18.84</v>
      </c>
      <c r="E429" s="2">
        <v>5.45</v>
      </c>
      <c r="F429" s="2">
        <v>102.68</v>
      </c>
      <c r="G429" t="s">
        <v>652</v>
      </c>
      <c r="H429">
        <f ca="1">IF(102.68&lt;&gt;102.68,0,0)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651</v>
      </c>
      <c r="C430" t="s">
        <v>235</v>
      </c>
      <c r="D430" s="1">
        <v>18.99</v>
      </c>
      <c r="E430" s="2">
        <v>4.55</v>
      </c>
      <c r="F430" s="2">
        <v>86.4</v>
      </c>
      <c r="G430" t="s">
        <v>652</v>
      </c>
      <c r="H430">
        <f ca="1">IF(86.4&lt;&gt;86.4,0,0)</f>
        <v>0</v>
      </c>
      <c r="I430" t="s">
        <v>14</v>
      </c>
      <c r="J430" t="s">
        <v>14</v>
      </c>
    </row>
    <row r="431" spans="1:10">
      <c r="A431" t="s">
        <v>658</v>
      </c>
      <c r="B431" t="s">
        <v>651</v>
      </c>
      <c r="C431" t="s">
        <v>241</v>
      </c>
      <c r="D431" s="1">
        <v>18.89</v>
      </c>
      <c r="E431" s="2">
        <v>3.7</v>
      </c>
      <c r="F431" s="2">
        <v>69.89</v>
      </c>
      <c r="G431" t="s">
        <v>652</v>
      </c>
      <c r="H431">
        <f ca="1">IF(69.89&lt;&gt;69.89,0,0)</f>
        <v>0</v>
      </c>
      <c r="I431" t="s">
        <v>14</v>
      </c>
      <c r="J431" t="s">
        <v>14</v>
      </c>
    </row>
    <row r="432" spans="1:10">
      <c r="A432" t="s">
        <v>659</v>
      </c>
      <c r="B432" t="s">
        <v>660</v>
      </c>
      <c r="C432" t="s">
        <v>57</v>
      </c>
      <c r="D432" s="1">
        <v>19.72</v>
      </c>
      <c r="E432" s="2">
        <v>5.95</v>
      </c>
      <c r="F432" s="2">
        <v>117.33</v>
      </c>
      <c r="G432" t="s">
        <v>661</v>
      </c>
      <c r="H432">
        <f ca="1">IF(117.33&lt;&gt;117.33,0,0)</f>
        <v>0</v>
      </c>
      <c r="I432" t="s">
        <v>14</v>
      </c>
      <c r="J432" t="s">
        <v>14</v>
      </c>
    </row>
    <row r="433" spans="1:10">
      <c r="A433" t="s">
        <v>662</v>
      </c>
      <c r="B433" t="s">
        <v>660</v>
      </c>
      <c r="C433" t="s">
        <v>370</v>
      </c>
      <c r="D433" s="1">
        <v>19.65</v>
      </c>
      <c r="E433" s="2">
        <v>7.55</v>
      </c>
      <c r="F433" s="2">
        <v>148.36</v>
      </c>
      <c r="G433" t="s">
        <v>661</v>
      </c>
      <c r="H433">
        <f ca="1">IF(148.36&lt;&gt;148.36,0,0)</f>
        <v>0</v>
      </c>
      <c r="I433" t="s">
        <v>14</v>
      </c>
      <c r="J433" t="s">
        <v>14</v>
      </c>
    </row>
    <row r="434" spans="1:10">
      <c r="A434" t="s">
        <v>663</v>
      </c>
      <c r="B434" t="s">
        <v>660</v>
      </c>
      <c r="C434" t="s">
        <v>59</v>
      </c>
      <c r="D434" s="1">
        <v>19.77</v>
      </c>
      <c r="E434" s="2">
        <v>5.45</v>
      </c>
      <c r="F434" s="2">
        <v>107.75</v>
      </c>
      <c r="G434" t="s">
        <v>661</v>
      </c>
      <c r="H434">
        <f ca="1">IF(107.75&lt;&gt;107.75,0,0)</f>
        <v>0</v>
      </c>
      <c r="I434" t="s">
        <v>14</v>
      </c>
      <c r="J434" t="s">
        <v>14</v>
      </c>
    </row>
    <row r="435" spans="1:10">
      <c r="A435" t="s">
        <v>664</v>
      </c>
      <c r="B435" t="s">
        <v>660</v>
      </c>
      <c r="C435" t="s">
        <v>57</v>
      </c>
      <c r="D435" s="1">
        <v>20.12</v>
      </c>
      <c r="E435" s="2">
        <v>5.95</v>
      </c>
      <c r="F435" s="2">
        <v>119.71</v>
      </c>
      <c r="G435" t="s">
        <v>661</v>
      </c>
      <c r="H435">
        <f ca="1">IF(119.71&lt;&gt;119.71,0,0)</f>
        <v>0</v>
      </c>
      <c r="I435" t="s">
        <v>14</v>
      </c>
      <c r="J435" t="s">
        <v>14</v>
      </c>
    </row>
    <row r="436" spans="1:10">
      <c r="A436" t="s">
        <v>665</v>
      </c>
      <c r="B436" t="s">
        <v>660</v>
      </c>
      <c r="C436" t="s">
        <v>59</v>
      </c>
      <c r="D436" s="1">
        <v>19.61</v>
      </c>
      <c r="E436" s="2">
        <v>5.45</v>
      </c>
      <c r="F436" s="2">
        <v>106.87</v>
      </c>
      <c r="G436" t="s">
        <v>661</v>
      </c>
      <c r="H436">
        <f ca="1">IF(106.87&lt;&gt;106.87,0,0)</f>
        <v>0</v>
      </c>
      <c r="I436" t="s">
        <v>14</v>
      </c>
      <c r="J436" t="s">
        <v>14</v>
      </c>
    </row>
    <row r="437" spans="1:10">
      <c r="A437" t="s">
        <v>666</v>
      </c>
      <c r="B437" t="s">
        <v>660</v>
      </c>
      <c r="C437" t="s">
        <v>611</v>
      </c>
      <c r="D437" s="1">
        <v>19.68</v>
      </c>
      <c r="E437" s="2">
        <v>6.45</v>
      </c>
      <c r="F437" s="2">
        <v>126.94</v>
      </c>
      <c r="G437" t="s">
        <v>661</v>
      </c>
      <c r="H437">
        <f ca="1">IF(126.94&lt;&gt;126.94,0,0)</f>
        <v>0</v>
      </c>
      <c r="I437" t="s">
        <v>14</v>
      </c>
      <c r="J437" t="s">
        <v>14</v>
      </c>
    </row>
    <row r="438" spans="1:10">
      <c r="A438" t="s">
        <v>667</v>
      </c>
      <c r="B438" t="s">
        <v>660</v>
      </c>
      <c r="C438" t="s">
        <v>59</v>
      </c>
      <c r="D438" s="1">
        <v>19.64</v>
      </c>
      <c r="E438" s="2">
        <v>5.45</v>
      </c>
      <c r="F438" s="2">
        <v>107.04</v>
      </c>
      <c r="G438" t="s">
        <v>661</v>
      </c>
      <c r="H438">
        <f ca="1">IF(107.04&lt;&gt;107.04,0,0)</f>
        <v>0</v>
      </c>
      <c r="I438" t="s">
        <v>14</v>
      </c>
      <c r="J438" t="s">
        <v>14</v>
      </c>
    </row>
    <row r="439" spans="1:10">
      <c r="A439" t="s">
        <v>668</v>
      </c>
      <c r="B439" t="s">
        <v>660</v>
      </c>
      <c r="C439" t="s">
        <v>558</v>
      </c>
      <c r="D439" s="1">
        <v>20.05</v>
      </c>
      <c r="E439" s="2">
        <v>5.2</v>
      </c>
      <c r="F439" s="2">
        <v>104.26</v>
      </c>
      <c r="G439" t="s">
        <v>661</v>
      </c>
      <c r="H439">
        <f ca="1">IF(104.26&lt;&gt;104.26,0,0)</f>
        <v>0</v>
      </c>
      <c r="I439" t="s">
        <v>14</v>
      </c>
      <c r="J439" t="s">
        <v>14</v>
      </c>
    </row>
    <row r="440" spans="1:10">
      <c r="A440" t="s">
        <v>669</v>
      </c>
      <c r="B440" t="s">
        <v>660</v>
      </c>
      <c r="C440" t="s">
        <v>57</v>
      </c>
      <c r="D440" s="1">
        <v>19.72</v>
      </c>
      <c r="E440" s="2">
        <v>5.95</v>
      </c>
      <c r="F440" s="2">
        <v>117.33</v>
      </c>
      <c r="G440" t="s">
        <v>661</v>
      </c>
      <c r="H440">
        <f ca="1">IF(117.33&lt;&gt;117.33,0,0)</f>
        <v>0</v>
      </c>
      <c r="I440" t="s">
        <v>14</v>
      </c>
      <c r="J440" t="s">
        <v>14</v>
      </c>
    </row>
    <row r="441" spans="1:10">
      <c r="A441" t="s">
        <v>670</v>
      </c>
      <c r="B441" t="s">
        <v>671</v>
      </c>
      <c r="C441" t="s">
        <v>152</v>
      </c>
      <c r="D441" s="1">
        <v>19.92</v>
      </c>
      <c r="E441" s="2">
        <v>4.55</v>
      </c>
      <c r="F441" s="2">
        <v>90.64</v>
      </c>
      <c r="G441" t="s">
        <v>672</v>
      </c>
      <c r="H441">
        <f ca="1">IF(90.64&lt;&gt;90.64,0,0)</f>
        <v>0</v>
      </c>
      <c r="I441" t="s">
        <v>14</v>
      </c>
      <c r="J441" t="s">
        <v>14</v>
      </c>
    </row>
    <row r="442" spans="1:10">
      <c r="A442" t="s">
        <v>673</v>
      </c>
      <c r="B442" t="s">
        <v>671</v>
      </c>
      <c r="C442" t="s">
        <v>146</v>
      </c>
      <c r="D442" s="1">
        <v>19.93</v>
      </c>
      <c r="E442" s="2">
        <v>3.7</v>
      </c>
      <c r="F442" s="2">
        <v>73.74</v>
      </c>
      <c r="G442" t="s">
        <v>672</v>
      </c>
      <c r="H442">
        <f ca="1">IF(73.74&lt;&gt;73.74,0,0)</f>
        <v>0</v>
      </c>
      <c r="I442" t="s">
        <v>14</v>
      </c>
      <c r="J442" t="s">
        <v>14</v>
      </c>
    </row>
    <row r="443" spans="1:10">
      <c r="A443" t="s">
        <v>674</v>
      </c>
      <c r="B443" t="s">
        <v>671</v>
      </c>
      <c r="C443" t="s">
        <v>154</v>
      </c>
      <c r="D443" s="1">
        <v>19.92</v>
      </c>
      <c r="E443" s="2">
        <v>4.2</v>
      </c>
      <c r="F443" s="2">
        <v>83.66</v>
      </c>
      <c r="G443" t="s">
        <v>672</v>
      </c>
      <c r="H443">
        <f ca="1">IF(83.66&lt;&gt;83.66,0,0)</f>
        <v>0</v>
      </c>
      <c r="I443" t="s">
        <v>14</v>
      </c>
      <c r="J443" t="s">
        <v>14</v>
      </c>
    </row>
    <row r="444" spans="1:10">
      <c r="A444" t="s">
        <v>675</v>
      </c>
      <c r="B444" t="s">
        <v>671</v>
      </c>
      <c r="C444" t="s">
        <v>146</v>
      </c>
      <c r="D444" s="1">
        <v>19.92</v>
      </c>
      <c r="E444" s="2">
        <v>3.7</v>
      </c>
      <c r="F444" s="2">
        <v>73.7</v>
      </c>
      <c r="G444" t="s">
        <v>672</v>
      </c>
      <c r="H444">
        <f ca="1">IF(73.7&lt;&gt;73.7,0,0)</f>
        <v>0</v>
      </c>
      <c r="I444" t="s">
        <v>14</v>
      </c>
      <c r="J444" t="s">
        <v>14</v>
      </c>
    </row>
    <row r="445" spans="1:10">
      <c r="A445" t="s">
        <v>676</v>
      </c>
      <c r="B445" t="s">
        <v>671</v>
      </c>
      <c r="C445" t="s">
        <v>154</v>
      </c>
      <c r="D445" s="1">
        <v>19.96</v>
      </c>
      <c r="E445" s="2">
        <v>4.2</v>
      </c>
      <c r="F445" s="2">
        <v>83.83</v>
      </c>
      <c r="G445" t="s">
        <v>672</v>
      </c>
      <c r="H445">
        <f ca="1">IF(83.83&lt;&gt;83.83,0,0)</f>
        <v>0</v>
      </c>
      <c r="I445" t="s">
        <v>14</v>
      </c>
      <c r="J445" t="s">
        <v>14</v>
      </c>
    </row>
    <row r="446" spans="1:10">
      <c r="A446" t="s">
        <v>677</v>
      </c>
      <c r="B446" t="s">
        <v>671</v>
      </c>
      <c r="C446" t="s">
        <v>154</v>
      </c>
      <c r="D446" s="1">
        <v>19.97</v>
      </c>
      <c r="E446" s="2">
        <v>4.2</v>
      </c>
      <c r="F446" s="2">
        <v>83.87</v>
      </c>
      <c r="G446" t="s">
        <v>672</v>
      </c>
      <c r="H446">
        <f ca="1">IF(83.87&lt;&gt;83.87,0,0)</f>
        <v>0</v>
      </c>
      <c r="I446" t="s">
        <v>14</v>
      </c>
      <c r="J446" t="s">
        <v>14</v>
      </c>
    </row>
    <row r="447" spans="1:10">
      <c r="A447" t="s">
        <v>678</v>
      </c>
      <c r="B447" t="s">
        <v>671</v>
      </c>
      <c r="C447" t="s">
        <v>232</v>
      </c>
      <c r="D447" s="1">
        <v>19.92</v>
      </c>
      <c r="E447" s="2">
        <v>4.55</v>
      </c>
      <c r="F447" s="2">
        <v>90.64</v>
      </c>
      <c r="G447" t="s">
        <v>672</v>
      </c>
      <c r="H447">
        <f ca="1">IF(90.64&lt;&gt;90.64,0,0)</f>
        <v>0</v>
      </c>
      <c r="I447" t="s">
        <v>14</v>
      </c>
      <c r="J447" t="s">
        <v>14</v>
      </c>
    </row>
    <row r="448" spans="1:10">
      <c r="A448" t="s">
        <v>679</v>
      </c>
      <c r="B448" t="s">
        <v>671</v>
      </c>
      <c r="C448" t="s">
        <v>232</v>
      </c>
      <c r="D448" s="1">
        <v>20.12</v>
      </c>
      <c r="E448" s="2">
        <v>4.55</v>
      </c>
      <c r="F448" s="2">
        <v>91.55</v>
      </c>
      <c r="G448" t="s">
        <v>672</v>
      </c>
      <c r="H448">
        <f ca="1">IF(91.55&lt;&gt;91.55,0,0)</f>
        <v>0</v>
      </c>
      <c r="I448" t="s">
        <v>14</v>
      </c>
      <c r="J448" t="s">
        <v>14</v>
      </c>
    </row>
    <row r="449" spans="1:10">
      <c r="A449" t="s">
        <v>680</v>
      </c>
      <c r="B449" t="s">
        <v>671</v>
      </c>
      <c r="C449" t="s">
        <v>235</v>
      </c>
      <c r="D449" s="1">
        <v>20.24</v>
      </c>
      <c r="E449" s="2">
        <v>4.55</v>
      </c>
      <c r="F449" s="2">
        <v>92.09</v>
      </c>
      <c r="G449" t="s">
        <v>672</v>
      </c>
      <c r="H449">
        <f ca="1">IF(92.09&lt;&gt;92.09,0,0)</f>
        <v>0</v>
      </c>
      <c r="I449" t="s">
        <v>14</v>
      </c>
      <c r="J449" t="s">
        <v>14</v>
      </c>
    </row>
    <row r="450" spans="1:10">
      <c r="A450" t="s">
        <v>681</v>
      </c>
      <c r="B450" t="s">
        <v>671</v>
      </c>
      <c r="C450" t="s">
        <v>152</v>
      </c>
      <c r="D450" s="1">
        <v>20.22</v>
      </c>
      <c r="E450" s="2">
        <v>4.55</v>
      </c>
      <c r="F450" s="2">
        <v>92</v>
      </c>
      <c r="G450" t="s">
        <v>672</v>
      </c>
      <c r="H450">
        <f ca="1">IF(92&lt;&gt;92,0,0)</f>
        <v>0</v>
      </c>
      <c r="I450" t="s">
        <v>14</v>
      </c>
      <c r="J450" t="s">
        <v>14</v>
      </c>
    </row>
    <row r="451" spans="1:10">
      <c r="A451" t="s">
        <v>682</v>
      </c>
      <c r="B451" t="s">
        <v>671</v>
      </c>
      <c r="C451" t="s">
        <v>426</v>
      </c>
      <c r="D451" s="1">
        <v>20.2</v>
      </c>
      <c r="E451" s="2">
        <v>5.45</v>
      </c>
      <c r="F451" s="2">
        <v>110.09</v>
      </c>
      <c r="G451" t="s">
        <v>672</v>
      </c>
      <c r="H451">
        <f ca="1">IF(110.09&lt;&gt;110.09,0,0)</f>
        <v>0</v>
      </c>
      <c r="I451" t="s">
        <v>14</v>
      </c>
      <c r="J451" t="s">
        <v>14</v>
      </c>
    </row>
    <row r="452" spans="1:10">
      <c r="A452" t="s">
        <v>683</v>
      </c>
      <c r="B452" t="s">
        <v>671</v>
      </c>
      <c r="C452" t="s">
        <v>152</v>
      </c>
      <c r="D452" s="1">
        <v>20.15</v>
      </c>
      <c r="E452" s="2">
        <v>4.55</v>
      </c>
      <c r="F452" s="2">
        <v>91.68</v>
      </c>
      <c r="G452" t="s">
        <v>672</v>
      </c>
      <c r="H452">
        <f ca="1">IF(91.68&lt;&gt;91.68,0,0)</f>
        <v>0</v>
      </c>
      <c r="I452" t="s">
        <v>14</v>
      </c>
      <c r="J452" t="s">
        <v>14</v>
      </c>
    </row>
    <row r="453" spans="1:10">
      <c r="A453" t="s">
        <v>684</v>
      </c>
      <c r="B453" t="s">
        <v>671</v>
      </c>
      <c r="C453" t="s">
        <v>241</v>
      </c>
      <c r="D453" s="1">
        <v>20.24</v>
      </c>
      <c r="E453" s="2">
        <v>3.7</v>
      </c>
      <c r="F453" s="2">
        <v>74.89</v>
      </c>
      <c r="G453" t="s">
        <v>672</v>
      </c>
      <c r="H453">
        <f ca="1">IF(74.89&lt;&gt;74.89,0,0)</f>
        <v>0</v>
      </c>
      <c r="I453" t="s">
        <v>14</v>
      </c>
      <c r="J453" t="s">
        <v>14</v>
      </c>
    </row>
    <row r="454" spans="1:10">
      <c r="A454" t="s">
        <v>685</v>
      </c>
      <c r="B454" t="s">
        <v>686</v>
      </c>
      <c r="C454" t="s">
        <v>57</v>
      </c>
      <c r="D454" s="1">
        <v>17.53</v>
      </c>
      <c r="E454" s="2">
        <v>5.95</v>
      </c>
      <c r="F454" s="2">
        <v>104.3</v>
      </c>
      <c r="G454" t="s">
        <v>687</v>
      </c>
      <c r="H454">
        <f ca="1">IF(104.3&lt;&gt;104.3,0,0)</f>
        <v>0</v>
      </c>
      <c r="I454" t="s">
        <v>14</v>
      </c>
      <c r="J454" t="s">
        <v>14</v>
      </c>
    </row>
    <row r="455" spans="1:10">
      <c r="A455" t="s">
        <v>688</v>
      </c>
      <c r="B455" t="s">
        <v>686</v>
      </c>
      <c r="C455" t="s">
        <v>370</v>
      </c>
      <c r="D455" s="1">
        <v>17.51</v>
      </c>
      <c r="E455" s="2">
        <v>7.55</v>
      </c>
      <c r="F455" s="2">
        <v>132.2</v>
      </c>
      <c r="G455" t="s">
        <v>687</v>
      </c>
      <c r="H455">
        <f ca="1">IF(132.2&lt;&gt;132.2,0,0)</f>
        <v>0</v>
      </c>
      <c r="I455" t="s">
        <v>14</v>
      </c>
      <c r="J455" t="s">
        <v>14</v>
      </c>
    </row>
    <row r="456" spans="1:10">
      <c r="A456" t="s">
        <v>689</v>
      </c>
      <c r="B456" t="s">
        <v>686</v>
      </c>
      <c r="C456" t="s">
        <v>690</v>
      </c>
      <c r="D456" s="1">
        <v>17.55</v>
      </c>
      <c r="E456" s="2">
        <v>5.65</v>
      </c>
      <c r="F456" s="2">
        <v>99.16</v>
      </c>
      <c r="G456" t="s">
        <v>687</v>
      </c>
      <c r="H456">
        <f ca="1">IF(99.16&lt;&gt;99.16,0,0)</f>
        <v>0</v>
      </c>
      <c r="I456" t="s">
        <v>14</v>
      </c>
      <c r="J456" t="s">
        <v>14</v>
      </c>
    </row>
    <row r="457" spans="1:10">
      <c r="A457" t="s">
        <v>691</v>
      </c>
      <c r="B457" t="s">
        <v>686</v>
      </c>
      <c r="C457" t="s">
        <v>59</v>
      </c>
      <c r="D457" s="1">
        <v>17.51</v>
      </c>
      <c r="E457" s="2">
        <v>5.45</v>
      </c>
      <c r="F457" s="2">
        <v>95.43</v>
      </c>
      <c r="G457" t="s">
        <v>687</v>
      </c>
      <c r="H457">
        <f ca="1">IF(95.43&lt;&gt;95.43,0,0)</f>
        <v>0</v>
      </c>
      <c r="I457" t="s">
        <v>14</v>
      </c>
      <c r="J457" t="s">
        <v>14</v>
      </c>
    </row>
    <row r="458" spans="1:10">
      <c r="A458" t="s">
        <v>692</v>
      </c>
      <c r="B458" t="s">
        <v>686</v>
      </c>
      <c r="C458" t="s">
        <v>59</v>
      </c>
      <c r="D458" s="1">
        <v>17.5</v>
      </c>
      <c r="E458" s="2">
        <v>5.45</v>
      </c>
      <c r="F458" s="2">
        <v>95.38</v>
      </c>
      <c r="G458" t="s">
        <v>687</v>
      </c>
      <c r="H458">
        <f ca="1">IF(95.38&lt;&gt;95.38,0,0)</f>
        <v>0</v>
      </c>
      <c r="I458" t="s">
        <v>14</v>
      </c>
      <c r="J458" t="s">
        <v>14</v>
      </c>
    </row>
    <row r="459" spans="1:10">
      <c r="A459" t="s">
        <v>693</v>
      </c>
      <c r="B459" t="s">
        <v>686</v>
      </c>
      <c r="C459" t="s">
        <v>59</v>
      </c>
      <c r="D459" s="1">
        <v>17.45</v>
      </c>
      <c r="E459" s="2">
        <v>5.45</v>
      </c>
      <c r="F459" s="2">
        <v>95.1</v>
      </c>
      <c r="G459" t="s">
        <v>687</v>
      </c>
      <c r="H459">
        <f ca="1">IF(95.1&lt;&gt;95.1,0,0)</f>
        <v>0</v>
      </c>
      <c r="I459" t="s">
        <v>14</v>
      </c>
      <c r="J459" t="s">
        <v>14</v>
      </c>
    </row>
    <row r="460" spans="1:10">
      <c r="A460" t="s">
        <v>694</v>
      </c>
      <c r="B460" t="s">
        <v>686</v>
      </c>
      <c r="C460" t="s">
        <v>59</v>
      </c>
      <c r="D460" s="1">
        <v>17.45</v>
      </c>
      <c r="E460" s="2">
        <v>5.45</v>
      </c>
      <c r="F460" s="2">
        <v>95.1</v>
      </c>
      <c r="G460" t="s">
        <v>687</v>
      </c>
      <c r="H460">
        <f ca="1">IF(95.1&lt;&gt;95.1,0,0)</f>
        <v>0</v>
      </c>
      <c r="I460" t="s">
        <v>14</v>
      </c>
      <c r="J460" t="s">
        <v>14</v>
      </c>
    </row>
    <row r="461" spans="1:10">
      <c r="A461" t="s">
        <v>695</v>
      </c>
      <c r="B461" t="s">
        <v>686</v>
      </c>
      <c r="C461" t="s">
        <v>611</v>
      </c>
      <c r="D461" s="1">
        <v>17.49</v>
      </c>
      <c r="E461" s="2">
        <v>6.45</v>
      </c>
      <c r="F461" s="2">
        <v>112.81</v>
      </c>
      <c r="G461" t="s">
        <v>687</v>
      </c>
      <c r="H461">
        <f ca="1">IF(112.81&lt;&gt;112.81,0,0)</f>
        <v>0</v>
      </c>
      <c r="I461" t="s">
        <v>14</v>
      </c>
      <c r="J461" t="s">
        <v>14</v>
      </c>
    </row>
    <row r="462" spans="1:10">
      <c r="A462" t="s">
        <v>696</v>
      </c>
      <c r="B462" t="s">
        <v>686</v>
      </c>
      <c r="C462" t="s">
        <v>59</v>
      </c>
      <c r="D462" s="1">
        <v>17.46</v>
      </c>
      <c r="E462" s="2">
        <v>5.45</v>
      </c>
      <c r="F462" s="2">
        <v>95.16</v>
      </c>
      <c r="G462" t="s">
        <v>687</v>
      </c>
      <c r="H462">
        <f ca="1">IF(95.16&lt;&gt;95.16,0,0)</f>
        <v>0</v>
      </c>
      <c r="I462" t="s">
        <v>14</v>
      </c>
      <c r="J462" t="s">
        <v>14</v>
      </c>
    </row>
    <row r="463" spans="1:10">
      <c r="A463" t="s">
        <v>697</v>
      </c>
      <c r="B463" t="s">
        <v>686</v>
      </c>
      <c r="C463" t="s">
        <v>327</v>
      </c>
      <c r="D463" s="1">
        <v>17.38</v>
      </c>
      <c r="E463" s="2">
        <v>7.75</v>
      </c>
      <c r="F463" s="2">
        <v>134.7</v>
      </c>
      <c r="G463" t="s">
        <v>687</v>
      </c>
      <c r="H463">
        <f ca="1">IF(134.7&lt;&gt;134.7,0,0)</f>
        <v>0</v>
      </c>
      <c r="I463" t="s">
        <v>14</v>
      </c>
      <c r="J463" t="s">
        <v>14</v>
      </c>
    </row>
    <row r="464" spans="1:10">
      <c r="A464" t="s">
        <v>698</v>
      </c>
      <c r="B464" t="s">
        <v>686</v>
      </c>
      <c r="C464" t="s">
        <v>611</v>
      </c>
      <c r="D464" s="1">
        <v>17.57</v>
      </c>
      <c r="E464" s="2">
        <v>6.45</v>
      </c>
      <c r="F464" s="2">
        <v>113.33</v>
      </c>
      <c r="G464" t="s">
        <v>687</v>
      </c>
      <c r="H464">
        <f ca="1">IF(113.33&lt;&gt;113.33,0,0)</f>
        <v>0</v>
      </c>
      <c r="I464" t="s">
        <v>14</v>
      </c>
      <c r="J464" t="s">
        <v>14</v>
      </c>
    </row>
    <row r="465" spans="1:10">
      <c r="A465" t="s">
        <v>699</v>
      </c>
      <c r="B465" t="s">
        <v>686</v>
      </c>
      <c r="C465" t="s">
        <v>59</v>
      </c>
      <c r="D465" s="1">
        <v>17.61</v>
      </c>
      <c r="E465" s="2">
        <v>5.45</v>
      </c>
      <c r="F465" s="2">
        <v>95.97</v>
      </c>
      <c r="G465" t="s">
        <v>687</v>
      </c>
      <c r="H465">
        <f ca="1">IF(95.97&lt;&gt;95.97,0,0)</f>
        <v>0</v>
      </c>
      <c r="I465" t="s">
        <v>14</v>
      </c>
      <c r="J465" t="s">
        <v>14</v>
      </c>
    </row>
    <row r="466" spans="1:10">
      <c r="A466" t="s">
        <v>700</v>
      </c>
      <c r="B466" t="s">
        <v>686</v>
      </c>
      <c r="C466" t="s">
        <v>321</v>
      </c>
      <c r="D466" s="1">
        <v>17.39</v>
      </c>
      <c r="E466" s="2">
        <v>10.5</v>
      </c>
      <c r="F466" s="2">
        <v>182.6</v>
      </c>
      <c r="G466" t="s">
        <v>687</v>
      </c>
      <c r="H466">
        <f ca="1">IF(182.6&lt;&gt;182.6,0,0)</f>
        <v>0</v>
      </c>
      <c r="I466" t="s">
        <v>14</v>
      </c>
      <c r="J466" t="s">
        <v>14</v>
      </c>
    </row>
    <row r="467" spans="1:10">
      <c r="A467" t="s">
        <v>701</v>
      </c>
      <c r="B467" t="s">
        <v>686</v>
      </c>
      <c r="C467" t="s">
        <v>558</v>
      </c>
      <c r="D467" s="1">
        <v>17.41</v>
      </c>
      <c r="E467" s="2">
        <v>5.2</v>
      </c>
      <c r="F467" s="2">
        <v>90.53</v>
      </c>
      <c r="G467" t="s">
        <v>687</v>
      </c>
      <c r="H467">
        <f ca="1">IF(90.53&lt;&gt;90.53,0,0)</f>
        <v>0</v>
      </c>
      <c r="I467" t="s">
        <v>14</v>
      </c>
      <c r="J467" t="s">
        <v>14</v>
      </c>
    </row>
    <row r="468" spans="1:10">
      <c r="A468" t="s">
        <v>702</v>
      </c>
      <c r="B468" t="s">
        <v>703</v>
      </c>
      <c r="C468" t="s">
        <v>321</v>
      </c>
      <c r="D468" s="1">
        <v>17.27</v>
      </c>
      <c r="E468" s="2">
        <v>10.5</v>
      </c>
      <c r="F468" s="2">
        <v>181.34</v>
      </c>
      <c r="G468" t="s">
        <v>704</v>
      </c>
      <c r="H468">
        <f ca="1">IF(181.34&lt;&gt;181.34,0,0)</f>
        <v>0</v>
      </c>
      <c r="I468" t="s">
        <v>14</v>
      </c>
      <c r="J468" t="s">
        <v>14</v>
      </c>
    </row>
    <row r="469" spans="1:10">
      <c r="A469" t="s">
        <v>705</v>
      </c>
      <c r="B469" t="s">
        <v>703</v>
      </c>
      <c r="C469" t="s">
        <v>318</v>
      </c>
      <c r="D469" s="1">
        <v>17.22</v>
      </c>
      <c r="E469" s="2">
        <v>5.45</v>
      </c>
      <c r="F469" s="2">
        <v>93.85</v>
      </c>
      <c r="G469" t="s">
        <v>704</v>
      </c>
      <c r="H469">
        <f ca="1">IF(93.85&lt;&gt;93.85,0,0)</f>
        <v>0</v>
      </c>
      <c r="I469" t="s">
        <v>14</v>
      </c>
      <c r="J469" t="s">
        <v>14</v>
      </c>
    </row>
    <row r="470" spans="1:10">
      <c r="A470" t="s">
        <v>706</v>
      </c>
      <c r="B470" t="s">
        <v>703</v>
      </c>
      <c r="C470" t="s">
        <v>57</v>
      </c>
      <c r="D470" s="1">
        <v>17.19</v>
      </c>
      <c r="E470" s="2">
        <v>5.95</v>
      </c>
      <c r="F470" s="2">
        <v>102.28</v>
      </c>
      <c r="G470" t="s">
        <v>704</v>
      </c>
      <c r="H470">
        <f ca="1">IF(102.28&lt;&gt;102.28,0,0)</f>
        <v>0</v>
      </c>
      <c r="I470" t="s">
        <v>14</v>
      </c>
      <c r="J470" t="s">
        <v>14</v>
      </c>
    </row>
    <row r="471" spans="1:10">
      <c r="A471" t="s">
        <v>707</v>
      </c>
      <c r="B471" t="s">
        <v>703</v>
      </c>
      <c r="C471" t="s">
        <v>370</v>
      </c>
      <c r="D471" s="1">
        <v>17.24</v>
      </c>
      <c r="E471" s="2">
        <v>7.55</v>
      </c>
      <c r="F471" s="2">
        <v>130.16</v>
      </c>
      <c r="G471" t="s">
        <v>704</v>
      </c>
      <c r="H471">
        <f ca="1">IF(130.16&lt;&gt;130.16,0,0)</f>
        <v>0</v>
      </c>
      <c r="I471" t="s">
        <v>14</v>
      </c>
      <c r="J471" t="s">
        <v>14</v>
      </c>
    </row>
    <row r="472" spans="1:10">
      <c r="A472" t="s">
        <v>708</v>
      </c>
      <c r="B472" t="s">
        <v>703</v>
      </c>
      <c r="C472" t="s">
        <v>59</v>
      </c>
      <c r="D472" s="1">
        <v>17.2</v>
      </c>
      <c r="E472" s="2">
        <v>5.45</v>
      </c>
      <c r="F472" s="2">
        <v>93.74</v>
      </c>
      <c r="G472" t="s">
        <v>704</v>
      </c>
      <c r="H472">
        <f ca="1">IF(93.74&lt;&gt;93.74,0,0)</f>
        <v>0</v>
      </c>
      <c r="I472" t="s">
        <v>14</v>
      </c>
      <c r="J472" t="s">
        <v>14</v>
      </c>
    </row>
    <row r="473" spans="1:10">
      <c r="A473" t="s">
        <v>709</v>
      </c>
      <c r="B473" t="s">
        <v>703</v>
      </c>
      <c r="C473" t="s">
        <v>325</v>
      </c>
      <c r="D473" s="1">
        <v>17.13</v>
      </c>
      <c r="E473" s="2">
        <v>6.2</v>
      </c>
      <c r="F473" s="2">
        <v>106.21</v>
      </c>
      <c r="G473" t="s">
        <v>704</v>
      </c>
      <c r="H473">
        <f ca="1">IF(106.21&lt;&gt;106.21,0,0)</f>
        <v>0</v>
      </c>
      <c r="I473" t="s">
        <v>14</v>
      </c>
      <c r="J473" t="s">
        <v>14</v>
      </c>
    </row>
    <row r="474" spans="1:10">
      <c r="A474" t="s">
        <v>710</v>
      </c>
      <c r="B474" t="s">
        <v>703</v>
      </c>
      <c r="C474" t="s">
        <v>327</v>
      </c>
      <c r="D474" s="1">
        <v>17.15</v>
      </c>
      <c r="E474" s="2">
        <v>7.75</v>
      </c>
      <c r="F474" s="2">
        <v>132.91</v>
      </c>
      <c r="G474" t="s">
        <v>704</v>
      </c>
      <c r="H474">
        <f ca="1">IF(132.91&lt;&gt;132.91,0,0)</f>
        <v>0</v>
      </c>
      <c r="I474" t="s">
        <v>14</v>
      </c>
      <c r="J474" t="s">
        <v>14</v>
      </c>
    </row>
    <row r="475" spans="1:10">
      <c r="A475" t="s">
        <v>711</v>
      </c>
      <c r="B475" t="s">
        <v>703</v>
      </c>
      <c r="C475" t="s">
        <v>321</v>
      </c>
      <c r="D475" s="1">
        <v>17.07</v>
      </c>
      <c r="E475" s="2">
        <v>10.5</v>
      </c>
      <c r="F475" s="2">
        <v>179.24</v>
      </c>
      <c r="G475" t="s">
        <v>704</v>
      </c>
      <c r="H475">
        <f ca="1">IF(179.24&lt;&gt;179.24,0,0)</f>
        <v>0</v>
      </c>
      <c r="I475" t="s">
        <v>14</v>
      </c>
      <c r="J475" t="s">
        <v>14</v>
      </c>
    </row>
    <row r="476" spans="1:10">
      <c r="A476" t="s">
        <v>712</v>
      </c>
      <c r="B476" t="s">
        <v>703</v>
      </c>
      <c r="C476" t="s">
        <v>558</v>
      </c>
      <c r="D476" s="1">
        <v>17.22</v>
      </c>
      <c r="E476" s="2">
        <v>5.2</v>
      </c>
      <c r="F476" s="2">
        <v>89.54</v>
      </c>
      <c r="G476" t="s">
        <v>704</v>
      </c>
      <c r="H476">
        <f ca="1">IF(89.54&lt;&gt;89.54,0,0)</f>
        <v>0</v>
      </c>
      <c r="I476" t="s">
        <v>14</v>
      </c>
      <c r="J476" t="s">
        <v>14</v>
      </c>
    </row>
    <row r="477" spans="2:7">
      <c r="B477" t="s">
        <v>96</v>
      </c>
      <c r="C477" t="s">
        <v>713</v>
      </c>
      <c r="F477" s="2">
        <v>15</v>
      </c>
      <c r="G477" t="s">
        <v>98</v>
      </c>
    </row>
    <row r="478" spans="2:7">
      <c r="B478" t="s">
        <v>279</v>
      </c>
      <c r="C478" t="s">
        <v>714</v>
      </c>
      <c r="F478" s="2">
        <v>100</v>
      </c>
      <c r="G478" t="s">
        <v>281</v>
      </c>
    </row>
    <row r="479" spans="2:7">
      <c r="B479" t="s">
        <v>314</v>
      </c>
      <c r="C479" t="s">
        <v>714</v>
      </c>
      <c r="F479" s="2">
        <v>50</v>
      </c>
      <c r="G479" t="s">
        <v>315</v>
      </c>
    </row>
    <row r="480" spans="2:7">
      <c r="B480" t="s">
        <v>686</v>
      </c>
      <c r="C480" t="s">
        <v>714</v>
      </c>
      <c r="F480" s="2">
        <v>50</v>
      </c>
      <c r="G480" t="s">
        <v>687</v>
      </c>
    </row>
    <row r="481" spans="2:7">
      <c r="B481" t="s">
        <v>11</v>
      </c>
      <c r="C481" t="s">
        <v>715</v>
      </c>
      <c r="F481" s="2">
        <v>-115.8</v>
      </c>
      <c r="G481" t="s">
        <v>13</v>
      </c>
    </row>
    <row r="482" spans="2:7">
      <c r="B482" t="s">
        <v>30</v>
      </c>
      <c r="C482" t="s">
        <v>715</v>
      </c>
      <c r="F482" s="2">
        <v>-101</v>
      </c>
      <c r="G482" t="s">
        <v>32</v>
      </c>
    </row>
    <row r="483" spans="2:7">
      <c r="B483" t="s">
        <v>49</v>
      </c>
      <c r="C483" t="s">
        <v>715</v>
      </c>
      <c r="F483" s="2">
        <v>-244.8</v>
      </c>
      <c r="G483" t="s">
        <v>50</v>
      </c>
    </row>
    <row r="484" spans="2:7">
      <c r="B484" t="s">
        <v>70</v>
      </c>
      <c r="C484" t="s">
        <v>715</v>
      </c>
      <c r="F484" s="2">
        <v>-118.6</v>
      </c>
      <c r="G484" t="s">
        <v>72</v>
      </c>
    </row>
    <row r="485" spans="2:7">
      <c r="B485" t="s">
        <v>89</v>
      </c>
      <c r="C485" t="s">
        <v>715</v>
      </c>
      <c r="F485" s="2">
        <v>-114</v>
      </c>
      <c r="G485" t="s">
        <v>91</v>
      </c>
    </row>
    <row r="486" spans="2:7">
      <c r="B486" t="s">
        <v>96</v>
      </c>
      <c r="C486" t="s">
        <v>715</v>
      </c>
      <c r="F486" s="2">
        <v>-67.4</v>
      </c>
      <c r="G486" t="s">
        <v>98</v>
      </c>
    </row>
    <row r="487" spans="2:7">
      <c r="B487" t="s">
        <v>104</v>
      </c>
      <c r="C487" t="s">
        <v>715</v>
      </c>
      <c r="F487" s="2">
        <v>-102.2</v>
      </c>
      <c r="G487" t="s">
        <v>105</v>
      </c>
    </row>
    <row r="488" spans="2:7">
      <c r="B488" t="s">
        <v>118</v>
      </c>
      <c r="C488" t="s">
        <v>715</v>
      </c>
      <c r="F488" s="2">
        <v>-201</v>
      </c>
      <c r="G488" t="s">
        <v>120</v>
      </c>
    </row>
    <row r="489" spans="2:7">
      <c r="B489" t="s">
        <v>145</v>
      </c>
      <c r="C489" t="s">
        <v>715</v>
      </c>
      <c r="F489" s="2">
        <v>-50</v>
      </c>
      <c r="G489" t="s">
        <v>147</v>
      </c>
    </row>
    <row r="490" spans="2:7">
      <c r="B490" t="s">
        <v>157</v>
      </c>
      <c r="C490" t="s">
        <v>715</v>
      </c>
      <c r="F490" s="2">
        <v>-146.4</v>
      </c>
      <c r="G490" t="s">
        <v>159</v>
      </c>
    </row>
    <row r="491" spans="2:7">
      <c r="B491" t="s">
        <v>193</v>
      </c>
      <c r="C491" t="s">
        <v>715</v>
      </c>
      <c r="F491" s="2">
        <v>-200.2</v>
      </c>
      <c r="G491" t="s">
        <v>195</v>
      </c>
    </row>
    <row r="492" spans="2:7">
      <c r="B492" t="s">
        <v>223</v>
      </c>
      <c r="C492" t="s">
        <v>715</v>
      </c>
      <c r="F492" s="2">
        <v>-120</v>
      </c>
      <c r="G492" t="s">
        <v>224</v>
      </c>
    </row>
    <row r="493" spans="2:7">
      <c r="B493" t="s">
        <v>243</v>
      </c>
      <c r="C493" t="s">
        <v>715</v>
      </c>
      <c r="F493" s="2">
        <v>-300.6</v>
      </c>
      <c r="G493" t="s">
        <v>245</v>
      </c>
    </row>
    <row r="494" spans="2:7">
      <c r="B494" t="s">
        <v>279</v>
      </c>
      <c r="C494" t="s">
        <v>715</v>
      </c>
      <c r="F494" s="2">
        <v>-121</v>
      </c>
      <c r="G494" t="s">
        <v>281</v>
      </c>
    </row>
    <row r="495" spans="2:7">
      <c r="B495" t="s">
        <v>314</v>
      </c>
      <c r="C495" t="s">
        <v>715</v>
      </c>
      <c r="F495" s="2">
        <v>-69.8</v>
      </c>
      <c r="G495" t="s">
        <v>315</v>
      </c>
    </row>
    <row r="496" spans="2:7">
      <c r="B496" t="s">
        <v>317</v>
      </c>
      <c r="C496" t="s">
        <v>715</v>
      </c>
      <c r="F496" s="2">
        <v>-106.8</v>
      </c>
      <c r="G496" t="s">
        <v>319</v>
      </c>
    </row>
    <row r="497" spans="2:7">
      <c r="B497" t="s">
        <v>334</v>
      </c>
      <c r="C497" t="s">
        <v>715</v>
      </c>
      <c r="F497" s="2">
        <v>-298.4</v>
      </c>
      <c r="G497" t="s">
        <v>336</v>
      </c>
    </row>
    <row r="498" spans="2:7">
      <c r="B498" t="s">
        <v>359</v>
      </c>
      <c r="C498" t="s">
        <v>715</v>
      </c>
      <c r="F498" s="2">
        <v>-115.4</v>
      </c>
      <c r="G498" t="s">
        <v>360</v>
      </c>
    </row>
    <row r="499" spans="2:7">
      <c r="B499" t="s">
        <v>367</v>
      </c>
      <c r="C499" t="s">
        <v>715</v>
      </c>
      <c r="F499" s="2">
        <v>-80.8</v>
      </c>
      <c r="G499" t="s">
        <v>368</v>
      </c>
    </row>
    <row r="500" spans="2:7">
      <c r="B500" t="s">
        <v>375</v>
      </c>
      <c r="C500" t="s">
        <v>715</v>
      </c>
      <c r="F500" s="2">
        <v>-161.2</v>
      </c>
      <c r="G500" t="s">
        <v>377</v>
      </c>
    </row>
    <row r="501" spans="2:7">
      <c r="B501" t="s">
        <v>394</v>
      </c>
      <c r="C501" t="s">
        <v>715</v>
      </c>
      <c r="F501" s="2">
        <v>-190.6</v>
      </c>
      <c r="G501" t="s">
        <v>395</v>
      </c>
    </row>
    <row r="502" spans="2:7">
      <c r="B502" t="s">
        <v>406</v>
      </c>
      <c r="C502" t="s">
        <v>715</v>
      </c>
      <c r="F502" s="2">
        <v>-145.6</v>
      </c>
      <c r="G502" t="s">
        <v>407</v>
      </c>
    </row>
    <row r="503" spans="2:7">
      <c r="B503" t="s">
        <v>420</v>
      </c>
      <c r="C503" t="s">
        <v>715</v>
      </c>
      <c r="F503" s="2">
        <v>-80</v>
      </c>
      <c r="G503" t="s">
        <v>421</v>
      </c>
    </row>
    <row r="504" spans="2:7">
      <c r="B504" t="s">
        <v>430</v>
      </c>
      <c r="C504" t="s">
        <v>715</v>
      </c>
      <c r="F504" s="2">
        <v>-60</v>
      </c>
      <c r="G504" t="s">
        <v>431</v>
      </c>
    </row>
    <row r="505" spans="2:7">
      <c r="B505" t="s">
        <v>455</v>
      </c>
      <c r="C505" t="s">
        <v>715</v>
      </c>
      <c r="F505" s="2">
        <v>-130</v>
      </c>
      <c r="G505" t="s">
        <v>457</v>
      </c>
    </row>
    <row r="506" spans="2:7">
      <c r="B506" t="s">
        <v>471</v>
      </c>
      <c r="C506" t="s">
        <v>715</v>
      </c>
      <c r="F506" s="2">
        <v>-132.4</v>
      </c>
      <c r="G506" t="s">
        <v>472</v>
      </c>
    </row>
    <row r="507" spans="2:7">
      <c r="B507" t="s">
        <v>486</v>
      </c>
      <c r="C507" t="s">
        <v>715</v>
      </c>
      <c r="F507" s="2">
        <v>-113.4</v>
      </c>
      <c r="G507" t="s">
        <v>487</v>
      </c>
    </row>
    <row r="508" spans="2:7">
      <c r="B508" t="s">
        <v>504</v>
      </c>
      <c r="C508" t="s">
        <v>715</v>
      </c>
      <c r="F508" s="2">
        <v>-233.2</v>
      </c>
      <c r="G508" t="s">
        <v>505</v>
      </c>
    </row>
    <row r="509" spans="2:7">
      <c r="B509" t="s">
        <v>527</v>
      </c>
      <c r="C509" t="s">
        <v>715</v>
      </c>
      <c r="F509" s="2">
        <v>-176.6</v>
      </c>
      <c r="G509" t="s">
        <v>528</v>
      </c>
    </row>
    <row r="510" spans="2:7">
      <c r="B510" t="s">
        <v>563</v>
      </c>
      <c r="C510" t="s">
        <v>715</v>
      </c>
      <c r="F510" s="2">
        <v>-209.2</v>
      </c>
      <c r="G510" t="s">
        <v>564</v>
      </c>
    </row>
    <row r="511" spans="2:7">
      <c r="B511" t="s">
        <v>575</v>
      </c>
      <c r="C511" t="s">
        <v>715</v>
      </c>
      <c r="F511" s="2">
        <v>-66.6</v>
      </c>
      <c r="G511" t="s">
        <v>576</v>
      </c>
    </row>
    <row r="512" spans="2:7">
      <c r="B512" t="s">
        <v>591</v>
      </c>
      <c r="C512" t="s">
        <v>715</v>
      </c>
      <c r="F512" s="2">
        <v>-70.2</v>
      </c>
      <c r="G512" t="s">
        <v>592</v>
      </c>
    </row>
    <row r="513" spans="2:7">
      <c r="B513" t="s">
        <v>599</v>
      </c>
      <c r="C513" t="s">
        <v>715</v>
      </c>
      <c r="F513" s="2">
        <v>-260.2</v>
      </c>
      <c r="G513" t="s">
        <v>600</v>
      </c>
    </row>
    <row r="514" spans="2:7">
      <c r="B514" t="s">
        <v>616</v>
      </c>
      <c r="C514" t="s">
        <v>715</v>
      </c>
      <c r="F514" s="2">
        <v>-126</v>
      </c>
      <c r="G514" t="s">
        <v>617</v>
      </c>
    </row>
    <row r="515" spans="2:7">
      <c r="B515" t="s">
        <v>628</v>
      </c>
      <c r="C515" t="s">
        <v>715</v>
      </c>
      <c r="F515" s="2">
        <v>-196.2</v>
      </c>
      <c r="G515" t="s">
        <v>629</v>
      </c>
    </row>
    <row r="516" spans="2:7">
      <c r="B516" t="s">
        <v>651</v>
      </c>
      <c r="C516" t="s">
        <v>715</v>
      </c>
      <c r="F516" s="2">
        <v>-80.8</v>
      </c>
      <c r="G516" t="s">
        <v>652</v>
      </c>
    </row>
    <row r="517" spans="2:7">
      <c r="B517" t="s">
        <v>660</v>
      </c>
      <c r="C517" t="s">
        <v>715</v>
      </c>
      <c r="F517" s="2">
        <v>-70.2</v>
      </c>
      <c r="G517" t="s">
        <v>661</v>
      </c>
    </row>
    <row r="518" spans="2:7">
      <c r="B518" t="s">
        <v>671</v>
      </c>
      <c r="C518" t="s">
        <v>715</v>
      </c>
      <c r="F518" s="2">
        <v>-106.2</v>
      </c>
      <c r="G518" t="s">
        <v>672</v>
      </c>
    </row>
    <row r="519" spans="2:7">
      <c r="B519" t="s">
        <v>686</v>
      </c>
      <c r="C519" t="s">
        <v>715</v>
      </c>
      <c r="F519" s="2">
        <v>-222</v>
      </c>
      <c r="G519" t="s">
        <v>687</v>
      </c>
    </row>
    <row r="520" spans="2:7">
      <c r="B520" t="s">
        <v>703</v>
      </c>
      <c r="C520" t="s">
        <v>715</v>
      </c>
      <c r="F520" s="2">
        <v>-101.6</v>
      </c>
      <c r="G520" t="s">
        <v>704</v>
      </c>
    </row>
    <row r="521" spans="2:7">
      <c r="B521"/>
      <c r="C521"/>
      <c r="E521" t="s">
        <v>716</v>
      </c>
      <c r="F521" s="2">
        <f ca="1">SUBTOTAL(109,Table1[TOTAL])</f>
        <v>0</v>
      </c>
      <c r="G5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18.47</v>
      </c>
      <c r="E2" s="2">
        <v>5.85</v>
      </c>
      <c r="F2" s="2">
        <v>108.05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</v>
      </c>
      <c r="E3" s="2">
        <v>7</v>
      </c>
      <c r="F3" s="2">
        <v>129.5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18.45</v>
      </c>
      <c r="E4" s="2">
        <v>5.35</v>
      </c>
      <c r="F4" s="2">
        <v>98.71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18.58</v>
      </c>
      <c r="E5" s="2">
        <v>5.05</v>
      </c>
      <c r="F5" s="2">
        <v>93.83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18.57</v>
      </c>
      <c r="E6" s="2">
        <v>3.6</v>
      </c>
      <c r="F6" s="2">
        <v>66.85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18.55</v>
      </c>
      <c r="E7" s="2">
        <v>5.05</v>
      </c>
      <c r="F7" s="2">
        <v>93.68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20</v>
      </c>
      <c r="D8" s="1">
        <v>18.45</v>
      </c>
      <c r="E8" s="2">
        <v>5.05</v>
      </c>
      <c r="F8" s="2">
        <v>93.17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18.44</v>
      </c>
      <c r="E9" s="2">
        <v>5.6</v>
      </c>
      <c r="F9" s="2">
        <v>103.26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18.42</v>
      </c>
      <c r="E10" s="2">
        <v>4.45</v>
      </c>
      <c r="F10" s="2">
        <v>81.97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30</v>
      </c>
      <c r="C11" t="s">
        <v>31</v>
      </c>
      <c r="D11" s="1">
        <v>19.05</v>
      </c>
      <c r="E11" s="2">
        <v>5.35</v>
      </c>
      <c r="F11" s="2">
        <v>101.92</v>
      </c>
      <c r="G11" t="s">
        <v>32</v>
      </c>
      <c r="H11" t="s">
        <v>14</v>
      </c>
      <c r="I11" t="s">
        <v>14</v>
      </c>
    </row>
    <row r="12" spans="1:9">
      <c r="A12" t="s">
        <v>33</v>
      </c>
      <c r="B12" t="s">
        <v>30</v>
      </c>
      <c r="C12" t="s">
        <v>34</v>
      </c>
      <c r="D12" s="1">
        <v>18.98</v>
      </c>
      <c r="E12" s="2">
        <v>5.35</v>
      </c>
      <c r="F12" s="2">
        <v>101.54</v>
      </c>
      <c r="G12" t="s">
        <v>32</v>
      </c>
      <c r="H12" t="s">
        <v>14</v>
      </c>
      <c r="I12" t="s">
        <v>14</v>
      </c>
    </row>
    <row r="13" spans="1:9">
      <c r="A13" t="s">
        <v>35</v>
      </c>
      <c r="B13" t="s">
        <v>30</v>
      </c>
      <c r="C13" t="s">
        <v>36</v>
      </c>
      <c r="D13" s="1">
        <v>19.02</v>
      </c>
      <c r="E13" s="2">
        <v>4.85</v>
      </c>
      <c r="F13" s="2">
        <v>92.25</v>
      </c>
      <c r="G13" t="s">
        <v>32</v>
      </c>
      <c r="H13" t="s">
        <v>14</v>
      </c>
      <c r="I13" t="s">
        <v>14</v>
      </c>
    </row>
    <row r="14" spans="1:9">
      <c r="A14" t="s">
        <v>37</v>
      </c>
      <c r="B14" t="s">
        <v>30</v>
      </c>
      <c r="C14" t="s">
        <v>38</v>
      </c>
      <c r="D14" s="1">
        <v>19.04</v>
      </c>
      <c r="E14" s="2">
        <v>5.05</v>
      </c>
      <c r="F14" s="2">
        <v>96.15</v>
      </c>
      <c r="G14" t="s">
        <v>32</v>
      </c>
      <c r="H14" t="s">
        <v>14</v>
      </c>
      <c r="I14" t="s">
        <v>14</v>
      </c>
    </row>
    <row r="15" spans="1:9">
      <c r="A15" t="s">
        <v>39</v>
      </c>
      <c r="B15" t="s">
        <v>30</v>
      </c>
      <c r="C15" t="s">
        <v>40</v>
      </c>
      <c r="D15" s="1">
        <v>18.93</v>
      </c>
      <c r="E15" s="2">
        <v>4.85</v>
      </c>
      <c r="F15" s="2">
        <v>91.81</v>
      </c>
      <c r="G15" t="s">
        <v>32</v>
      </c>
      <c r="H15" t="s">
        <v>14</v>
      </c>
      <c r="I15" t="s">
        <v>14</v>
      </c>
    </row>
    <row r="16" spans="1:9">
      <c r="A16" t="s">
        <v>41</v>
      </c>
      <c r="B16" t="s">
        <v>30</v>
      </c>
      <c r="C16" t="s">
        <v>40</v>
      </c>
      <c r="D16" s="1">
        <v>19.06</v>
      </c>
      <c r="E16" s="2">
        <v>4.85</v>
      </c>
      <c r="F16" s="2">
        <v>92.44</v>
      </c>
      <c r="G16" t="s">
        <v>32</v>
      </c>
      <c r="H16" t="s">
        <v>14</v>
      </c>
      <c r="I16" t="s">
        <v>14</v>
      </c>
    </row>
    <row r="17" spans="1:9">
      <c r="A17" t="s">
        <v>42</v>
      </c>
      <c r="B17" t="s">
        <v>30</v>
      </c>
      <c r="C17" t="s">
        <v>43</v>
      </c>
      <c r="D17" s="1">
        <v>18.84</v>
      </c>
      <c r="E17" s="2">
        <v>4.1</v>
      </c>
      <c r="F17" s="2">
        <v>77.24</v>
      </c>
      <c r="G17" t="s">
        <v>32</v>
      </c>
      <c r="H17" t="s">
        <v>14</v>
      </c>
      <c r="I17" t="s">
        <v>14</v>
      </c>
    </row>
    <row r="18" spans="1:9">
      <c r="A18" t="s">
        <v>44</v>
      </c>
      <c r="B18" t="s">
        <v>30</v>
      </c>
      <c r="C18" t="s">
        <v>36</v>
      </c>
      <c r="D18" s="1">
        <v>18.86</v>
      </c>
      <c r="E18" s="2">
        <v>4.85</v>
      </c>
      <c r="F18" s="2">
        <v>91.47</v>
      </c>
      <c r="G18" t="s">
        <v>32</v>
      </c>
      <c r="H18" t="s">
        <v>14</v>
      </c>
      <c r="I18" t="s">
        <v>14</v>
      </c>
    </row>
    <row r="19" spans="1:9">
      <c r="A19" t="s">
        <v>45</v>
      </c>
      <c r="B19" t="s">
        <v>30</v>
      </c>
      <c r="C19" t="s">
        <v>46</v>
      </c>
      <c r="D19" s="1">
        <v>18.93</v>
      </c>
      <c r="E19" s="2">
        <v>4.45</v>
      </c>
      <c r="F19" s="2">
        <v>84.24</v>
      </c>
      <c r="G19" t="s">
        <v>32</v>
      </c>
      <c r="H19" t="s">
        <v>14</v>
      </c>
      <c r="I19" t="s">
        <v>14</v>
      </c>
    </row>
    <row r="20" spans="1:9">
      <c r="A20" t="s">
        <v>47</v>
      </c>
      <c r="B20" t="s">
        <v>30</v>
      </c>
      <c r="C20" t="s">
        <v>34</v>
      </c>
      <c r="D20" s="1">
        <v>18.86</v>
      </c>
      <c r="E20" s="2">
        <v>5.35</v>
      </c>
      <c r="F20" s="2">
        <v>100.9</v>
      </c>
      <c r="G20" t="s">
        <v>32</v>
      </c>
      <c r="H20" t="s">
        <v>14</v>
      </c>
      <c r="I20" t="s">
        <v>14</v>
      </c>
    </row>
    <row r="21" spans="1:9">
      <c r="A21" t="s">
        <v>48</v>
      </c>
      <c r="B21" t="s">
        <v>49</v>
      </c>
      <c r="C21" t="s">
        <v>22</v>
      </c>
      <c r="D21" s="1">
        <v>20.12</v>
      </c>
      <c r="E21" s="2">
        <v>3.6</v>
      </c>
      <c r="F21" s="2">
        <v>72.43</v>
      </c>
      <c r="G21" t="s">
        <v>50</v>
      </c>
      <c r="H21" t="s">
        <v>14</v>
      </c>
      <c r="I21" t="s">
        <v>14</v>
      </c>
    </row>
    <row r="22" spans="1:9">
      <c r="A22" t="s">
        <v>51</v>
      </c>
      <c r="B22" t="s">
        <v>49</v>
      </c>
      <c r="C22" t="s">
        <v>22</v>
      </c>
      <c r="D22" s="1">
        <v>20.27</v>
      </c>
      <c r="E22" s="2">
        <v>3.6</v>
      </c>
      <c r="F22" s="2">
        <v>72.97</v>
      </c>
      <c r="G22" t="s">
        <v>50</v>
      </c>
      <c r="H22" t="s">
        <v>14</v>
      </c>
      <c r="I22" t="s">
        <v>14</v>
      </c>
    </row>
    <row r="23" spans="1:9">
      <c r="A23" t="s">
        <v>52</v>
      </c>
      <c r="B23" t="s">
        <v>49</v>
      </c>
      <c r="C23" t="s">
        <v>53</v>
      </c>
      <c r="D23" s="1">
        <v>19.28</v>
      </c>
      <c r="E23" s="2">
        <v>8.15</v>
      </c>
      <c r="F23" s="2">
        <v>157.13</v>
      </c>
      <c r="G23" t="s">
        <v>50</v>
      </c>
      <c r="H23" t="s">
        <v>14</v>
      </c>
      <c r="I23" t="s">
        <v>14</v>
      </c>
    </row>
    <row r="24" spans="1:9">
      <c r="A24" t="s">
        <v>54</v>
      </c>
      <c r="B24" t="s">
        <v>49</v>
      </c>
      <c r="C24" t="s">
        <v>55</v>
      </c>
      <c r="D24" s="1">
        <v>19.71</v>
      </c>
      <c r="E24" s="2">
        <v>5.85</v>
      </c>
      <c r="F24" s="2">
        <v>115.3</v>
      </c>
      <c r="G24" t="s">
        <v>50</v>
      </c>
      <c r="H24" t="s">
        <v>14</v>
      </c>
      <c r="I24" t="s">
        <v>14</v>
      </c>
    </row>
    <row r="25" spans="1:9">
      <c r="A25" t="s">
        <v>56</v>
      </c>
      <c r="B25" t="s">
        <v>49</v>
      </c>
      <c r="C25" t="s">
        <v>57</v>
      </c>
      <c r="D25" s="1">
        <v>19.22</v>
      </c>
      <c r="E25" s="2">
        <v>5.85</v>
      </c>
      <c r="F25" s="2">
        <v>112.44</v>
      </c>
      <c r="G25" t="s">
        <v>50</v>
      </c>
      <c r="H25" t="s">
        <v>14</v>
      </c>
      <c r="I25" t="s">
        <v>14</v>
      </c>
    </row>
    <row r="26" spans="1:9">
      <c r="A26" t="s">
        <v>58</v>
      </c>
      <c r="B26" t="s">
        <v>49</v>
      </c>
      <c r="C26" t="s">
        <v>59</v>
      </c>
      <c r="D26" s="1">
        <v>19.32</v>
      </c>
      <c r="E26" s="2">
        <v>5.35</v>
      </c>
      <c r="F26" s="2">
        <v>103.36</v>
      </c>
      <c r="G26" t="s">
        <v>50</v>
      </c>
      <c r="H26" t="s">
        <v>14</v>
      </c>
      <c r="I26" t="s">
        <v>14</v>
      </c>
    </row>
    <row r="27" spans="1:9">
      <c r="A27" t="s">
        <v>60</v>
      </c>
      <c r="B27" t="s">
        <v>49</v>
      </c>
      <c r="C27" t="s">
        <v>59</v>
      </c>
      <c r="D27" s="1">
        <v>19.17</v>
      </c>
      <c r="E27" s="2">
        <v>5.35</v>
      </c>
      <c r="F27" s="2">
        <v>102.56</v>
      </c>
      <c r="G27" t="s">
        <v>50</v>
      </c>
      <c r="H27" t="s">
        <v>14</v>
      </c>
      <c r="I27" t="s">
        <v>14</v>
      </c>
    </row>
    <row r="28" spans="1:9">
      <c r="A28" t="s">
        <v>61</v>
      </c>
      <c r="B28" t="s">
        <v>49</v>
      </c>
      <c r="C28" t="s">
        <v>62</v>
      </c>
      <c r="D28" s="1">
        <v>19.2</v>
      </c>
      <c r="E28" s="2">
        <v>10.65</v>
      </c>
      <c r="F28" s="2">
        <v>204.48</v>
      </c>
      <c r="G28" t="s">
        <v>50</v>
      </c>
      <c r="H28" t="s">
        <v>14</v>
      </c>
      <c r="I28" t="s">
        <v>14</v>
      </c>
    </row>
    <row r="29" spans="1:9">
      <c r="A29" t="s">
        <v>63</v>
      </c>
      <c r="B29" t="s">
        <v>49</v>
      </c>
      <c r="C29" t="s">
        <v>59</v>
      </c>
      <c r="D29" s="1">
        <v>19.3</v>
      </c>
      <c r="E29" s="2">
        <v>5.35</v>
      </c>
      <c r="F29" s="2">
        <v>103.26</v>
      </c>
      <c r="G29" t="s">
        <v>50</v>
      </c>
      <c r="H29" t="s">
        <v>14</v>
      </c>
      <c r="I29" t="s">
        <v>14</v>
      </c>
    </row>
    <row r="30" spans="1:9">
      <c r="A30" t="s">
        <v>64</v>
      </c>
      <c r="B30" t="s">
        <v>49</v>
      </c>
      <c r="C30" t="s">
        <v>57</v>
      </c>
      <c r="D30" s="1">
        <v>19.15</v>
      </c>
      <c r="E30" s="2">
        <v>5.85</v>
      </c>
      <c r="F30" s="2">
        <v>112.03</v>
      </c>
      <c r="G30" t="s">
        <v>50</v>
      </c>
      <c r="H30" t="s">
        <v>14</v>
      </c>
      <c r="I30" t="s">
        <v>14</v>
      </c>
    </row>
    <row r="31" spans="1:9">
      <c r="A31" t="s">
        <v>65</v>
      </c>
      <c r="B31" t="s">
        <v>49</v>
      </c>
      <c r="C31" t="s">
        <v>59</v>
      </c>
      <c r="D31" s="1">
        <v>19.67</v>
      </c>
      <c r="E31" s="2">
        <v>5.35</v>
      </c>
      <c r="F31" s="2">
        <v>105.23</v>
      </c>
      <c r="G31" t="s">
        <v>50</v>
      </c>
      <c r="H31" t="s">
        <v>14</v>
      </c>
      <c r="I31" t="s">
        <v>14</v>
      </c>
    </row>
    <row r="32" spans="1:9">
      <c r="A32" t="s">
        <v>66</v>
      </c>
      <c r="B32" t="s">
        <v>49</v>
      </c>
      <c r="C32" t="s">
        <v>57</v>
      </c>
      <c r="D32" s="1">
        <v>19.13</v>
      </c>
      <c r="E32" s="2">
        <v>5.85</v>
      </c>
      <c r="F32" s="2">
        <v>111.91</v>
      </c>
      <c r="G32" t="s">
        <v>50</v>
      </c>
      <c r="H32" t="s">
        <v>14</v>
      </c>
      <c r="I32" t="s">
        <v>14</v>
      </c>
    </row>
    <row r="33" spans="1:9">
      <c r="A33" t="s">
        <v>67</v>
      </c>
      <c r="B33" t="s">
        <v>49</v>
      </c>
      <c r="C33" t="s">
        <v>57</v>
      </c>
      <c r="D33" s="1">
        <v>19.11</v>
      </c>
      <c r="E33" s="2">
        <v>5.85</v>
      </c>
      <c r="F33" s="2">
        <v>111.79</v>
      </c>
      <c r="G33" t="s">
        <v>50</v>
      </c>
      <c r="H33" t="s">
        <v>14</v>
      </c>
      <c r="I33" t="s">
        <v>14</v>
      </c>
    </row>
    <row r="34" spans="1:9">
      <c r="A34" t="s">
        <v>68</v>
      </c>
      <c r="B34" t="s">
        <v>49</v>
      </c>
      <c r="C34" t="s">
        <v>57</v>
      </c>
      <c r="D34" s="1">
        <v>19.12</v>
      </c>
      <c r="E34" s="2">
        <v>5.85</v>
      </c>
      <c r="F34" s="2">
        <v>111.85</v>
      </c>
      <c r="G34" t="s">
        <v>50</v>
      </c>
      <c r="H34" t="s">
        <v>14</v>
      </c>
      <c r="I34" t="s">
        <v>14</v>
      </c>
    </row>
    <row r="35" spans="1:9">
      <c r="A35" t="s">
        <v>69</v>
      </c>
      <c r="B35" t="s">
        <v>70</v>
      </c>
      <c r="C35" t="s">
        <v>71</v>
      </c>
      <c r="D35" s="1">
        <v>21.27</v>
      </c>
      <c r="E35" s="2">
        <v>3.6</v>
      </c>
      <c r="F35" s="2">
        <v>76.57</v>
      </c>
      <c r="G35" t="s">
        <v>72</v>
      </c>
      <c r="H35" t="s">
        <v>14</v>
      </c>
      <c r="I35" t="s">
        <v>14</v>
      </c>
    </row>
    <row r="36" spans="1:9">
      <c r="A36" t="s">
        <v>73</v>
      </c>
      <c r="B36" t="s">
        <v>70</v>
      </c>
      <c r="C36" t="s">
        <v>74</v>
      </c>
      <c r="D36" s="1">
        <v>21.14</v>
      </c>
      <c r="E36" s="2">
        <v>8.65</v>
      </c>
      <c r="F36" s="2">
        <v>182.86</v>
      </c>
      <c r="G36" t="s">
        <v>72</v>
      </c>
      <c r="H36" t="s">
        <v>14</v>
      </c>
      <c r="I36" t="s">
        <v>14</v>
      </c>
    </row>
    <row r="37" spans="1:9">
      <c r="A37" t="s">
        <v>75</v>
      </c>
      <c r="B37" t="s">
        <v>70</v>
      </c>
      <c r="C37" t="s">
        <v>76</v>
      </c>
      <c r="D37" s="1">
        <v>21.33</v>
      </c>
      <c r="E37" s="2">
        <v>4.05</v>
      </c>
      <c r="F37" s="2">
        <v>86.39</v>
      </c>
      <c r="G37" t="s">
        <v>72</v>
      </c>
      <c r="H37" t="s">
        <v>14</v>
      </c>
      <c r="I37" t="s">
        <v>14</v>
      </c>
    </row>
    <row r="38" spans="1:9">
      <c r="A38" t="s">
        <v>77</v>
      </c>
      <c r="B38" t="s">
        <v>70</v>
      </c>
      <c r="C38" t="s">
        <v>78</v>
      </c>
      <c r="D38" s="1">
        <v>21.33</v>
      </c>
      <c r="E38" s="2">
        <v>4.45</v>
      </c>
      <c r="F38" s="2">
        <v>94.92</v>
      </c>
      <c r="G38" t="s">
        <v>72</v>
      </c>
      <c r="H38" t="s">
        <v>14</v>
      </c>
      <c r="I38" t="s">
        <v>14</v>
      </c>
    </row>
    <row r="39" spans="1:9">
      <c r="A39" t="s">
        <v>79</v>
      </c>
      <c r="B39" t="s">
        <v>70</v>
      </c>
      <c r="C39" t="s">
        <v>76</v>
      </c>
      <c r="D39" s="1">
        <v>21.05</v>
      </c>
      <c r="E39" s="2">
        <v>4.05</v>
      </c>
      <c r="F39" s="2">
        <v>85.25</v>
      </c>
      <c r="G39" t="s">
        <v>72</v>
      </c>
      <c r="H39" t="s">
        <v>14</v>
      </c>
      <c r="I39" t="s">
        <v>14</v>
      </c>
    </row>
    <row r="40" spans="1:9">
      <c r="A40" t="s">
        <v>80</v>
      </c>
      <c r="B40" t="s">
        <v>70</v>
      </c>
      <c r="C40" t="s">
        <v>78</v>
      </c>
      <c r="D40" s="1">
        <v>21.24</v>
      </c>
      <c r="E40" s="2">
        <v>4.45</v>
      </c>
      <c r="F40" s="2">
        <v>94.52</v>
      </c>
      <c r="G40" t="s">
        <v>72</v>
      </c>
      <c r="H40" t="s">
        <v>14</v>
      </c>
      <c r="I40" t="s">
        <v>14</v>
      </c>
    </row>
    <row r="41" spans="1:9">
      <c r="A41" t="s">
        <v>81</v>
      </c>
      <c r="B41" t="s">
        <v>70</v>
      </c>
      <c r="C41" t="s">
        <v>78</v>
      </c>
      <c r="D41" s="1">
        <v>21.15</v>
      </c>
      <c r="E41" s="2">
        <v>4.45</v>
      </c>
      <c r="F41" s="2">
        <v>94.12</v>
      </c>
      <c r="G41" t="s">
        <v>72</v>
      </c>
      <c r="H41" t="s">
        <v>14</v>
      </c>
      <c r="I41" t="s">
        <v>14</v>
      </c>
    </row>
    <row r="42" spans="1:9">
      <c r="A42" t="s">
        <v>82</v>
      </c>
      <c r="B42" t="s">
        <v>70</v>
      </c>
      <c r="C42" t="s">
        <v>71</v>
      </c>
      <c r="D42" s="1">
        <v>20.94</v>
      </c>
      <c r="E42" s="2">
        <v>3.6</v>
      </c>
      <c r="F42" s="2">
        <v>75.38</v>
      </c>
      <c r="G42" t="s">
        <v>72</v>
      </c>
      <c r="H42" t="s">
        <v>14</v>
      </c>
      <c r="I42" t="s">
        <v>14</v>
      </c>
    </row>
    <row r="43" spans="1:9">
      <c r="A43" t="s">
        <v>83</v>
      </c>
      <c r="B43" t="s">
        <v>70</v>
      </c>
      <c r="C43" t="s">
        <v>71</v>
      </c>
      <c r="D43" s="1">
        <v>21.11</v>
      </c>
      <c r="E43" s="2">
        <v>3.6</v>
      </c>
      <c r="F43" s="2">
        <v>76</v>
      </c>
      <c r="G43" t="s">
        <v>72</v>
      </c>
      <c r="H43" t="s">
        <v>14</v>
      </c>
      <c r="I43" t="s">
        <v>14</v>
      </c>
    </row>
    <row r="44" spans="1:9">
      <c r="A44" t="s">
        <v>84</v>
      </c>
      <c r="B44" t="s">
        <v>70</v>
      </c>
      <c r="C44" t="s">
        <v>85</v>
      </c>
      <c r="D44" s="1">
        <v>20.34</v>
      </c>
      <c r="E44" s="2">
        <v>5.85</v>
      </c>
      <c r="F44" s="2">
        <v>118.99</v>
      </c>
      <c r="G44" t="s">
        <v>72</v>
      </c>
      <c r="H44" t="s">
        <v>14</v>
      </c>
      <c r="I44" t="s">
        <v>14</v>
      </c>
    </row>
    <row r="45" spans="1:9">
      <c r="A45" t="s">
        <v>86</v>
      </c>
      <c r="B45" t="s">
        <v>70</v>
      </c>
      <c r="C45" t="s">
        <v>71</v>
      </c>
      <c r="D45" s="1">
        <v>21.21</v>
      </c>
      <c r="E45" s="2">
        <v>3.6</v>
      </c>
      <c r="F45" s="2">
        <v>76.36</v>
      </c>
      <c r="G45" t="s">
        <v>72</v>
      </c>
      <c r="H45" t="s">
        <v>14</v>
      </c>
      <c r="I45" t="s">
        <v>14</v>
      </c>
    </row>
    <row r="46" spans="1:9">
      <c r="A46" t="s">
        <v>87</v>
      </c>
      <c r="B46" t="s">
        <v>70</v>
      </c>
      <c r="C46" t="s">
        <v>71</v>
      </c>
      <c r="D46" s="1">
        <v>21.04</v>
      </c>
      <c r="E46" s="2">
        <v>3.6</v>
      </c>
      <c r="F46" s="2">
        <v>75.74</v>
      </c>
      <c r="G46" t="s">
        <v>72</v>
      </c>
      <c r="H46" t="s">
        <v>14</v>
      </c>
      <c r="I46" t="s">
        <v>14</v>
      </c>
    </row>
    <row r="47" spans="1:9">
      <c r="A47" t="s">
        <v>88</v>
      </c>
      <c r="B47" t="s">
        <v>89</v>
      </c>
      <c r="C47" t="s">
        <v>90</v>
      </c>
      <c r="D47" s="1">
        <v>20.25</v>
      </c>
      <c r="E47" s="2">
        <v>3.85</v>
      </c>
      <c r="F47" s="2">
        <v>77.96</v>
      </c>
      <c r="G47" t="s">
        <v>91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20.17</v>
      </c>
      <c r="E48" s="2">
        <v>3.4</v>
      </c>
      <c r="F48" s="2">
        <v>68.58</v>
      </c>
      <c r="G48" t="s">
        <v>91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90</v>
      </c>
      <c r="D49" s="1">
        <v>20.11</v>
      </c>
      <c r="E49" s="2">
        <v>3.85</v>
      </c>
      <c r="F49" s="2">
        <v>77.42</v>
      </c>
      <c r="G49" t="s">
        <v>91</v>
      </c>
      <c r="H49" t="s">
        <v>14</v>
      </c>
      <c r="I49" t="s">
        <v>14</v>
      </c>
    </row>
    <row r="50" spans="1:9">
      <c r="A50" t="s">
        <v>95</v>
      </c>
      <c r="B50" t="s">
        <v>96</v>
      </c>
      <c r="C50" t="s">
        <v>97</v>
      </c>
      <c r="D50" s="1">
        <v>18.38</v>
      </c>
      <c r="E50" s="2">
        <v>5.05</v>
      </c>
      <c r="F50" s="2">
        <v>92.82</v>
      </c>
      <c r="G50" t="s">
        <v>98</v>
      </c>
      <c r="H50" t="s">
        <v>14</v>
      </c>
      <c r="I50" t="s">
        <v>14</v>
      </c>
    </row>
    <row r="51" spans="1:9">
      <c r="A51" t="s">
        <v>99</v>
      </c>
      <c r="B51" t="s">
        <v>96</v>
      </c>
      <c r="C51" t="s">
        <v>100</v>
      </c>
      <c r="D51" s="1">
        <v>18.39</v>
      </c>
      <c r="E51" s="2">
        <v>5.35</v>
      </c>
      <c r="F51" s="2">
        <v>98.39</v>
      </c>
      <c r="G51" t="s">
        <v>98</v>
      </c>
      <c r="H51" t="s">
        <v>14</v>
      </c>
      <c r="I51" t="s">
        <v>14</v>
      </c>
    </row>
    <row r="52" spans="1:9">
      <c r="A52" t="s">
        <v>101</v>
      </c>
      <c r="B52" t="s">
        <v>96</v>
      </c>
      <c r="C52" t="s">
        <v>102</v>
      </c>
      <c r="D52" s="1">
        <v>18.27</v>
      </c>
      <c r="E52" s="2">
        <v>4.3</v>
      </c>
      <c r="F52" s="2">
        <v>78.56</v>
      </c>
      <c r="G52" t="s">
        <v>98</v>
      </c>
      <c r="H52" t="s">
        <v>14</v>
      </c>
      <c r="I52" t="s">
        <v>14</v>
      </c>
    </row>
    <row r="53" spans="1:9">
      <c r="A53" t="s">
        <v>103</v>
      </c>
      <c r="B53" t="s">
        <v>104</v>
      </c>
      <c r="C53" t="s">
        <v>90</v>
      </c>
      <c r="D53" s="1">
        <v>18.5</v>
      </c>
      <c r="E53" s="2">
        <v>3.85</v>
      </c>
      <c r="F53" s="2">
        <v>71.23</v>
      </c>
      <c r="G53" t="s">
        <v>105</v>
      </c>
      <c r="H53" t="s">
        <v>14</v>
      </c>
      <c r="I53" t="s">
        <v>14</v>
      </c>
    </row>
    <row r="54" spans="1:9">
      <c r="A54" t="s">
        <v>106</v>
      </c>
      <c r="B54" t="s">
        <v>104</v>
      </c>
      <c r="C54" t="s">
        <v>107</v>
      </c>
      <c r="D54" s="1">
        <v>18.54</v>
      </c>
      <c r="E54" s="2">
        <v>8.15</v>
      </c>
      <c r="F54" s="2">
        <v>151.1</v>
      </c>
      <c r="G54" t="s">
        <v>105</v>
      </c>
      <c r="H54" t="s">
        <v>14</v>
      </c>
      <c r="I54" t="s">
        <v>14</v>
      </c>
    </row>
    <row r="55" spans="1:9">
      <c r="A55" t="s">
        <v>108</v>
      </c>
      <c r="B55" t="s">
        <v>104</v>
      </c>
      <c r="C55" t="s">
        <v>109</v>
      </c>
      <c r="D55" s="1">
        <v>18.51</v>
      </c>
      <c r="E55" s="2">
        <v>4.05</v>
      </c>
      <c r="F55" s="2">
        <v>74.97</v>
      </c>
      <c r="G55" t="s">
        <v>105</v>
      </c>
      <c r="H55" t="s">
        <v>14</v>
      </c>
      <c r="I55" t="s">
        <v>14</v>
      </c>
    </row>
    <row r="56" spans="1:9">
      <c r="A56" t="s">
        <v>110</v>
      </c>
      <c r="B56" t="s">
        <v>104</v>
      </c>
      <c r="C56" t="s">
        <v>93</v>
      </c>
      <c r="D56" s="1">
        <v>18.54</v>
      </c>
      <c r="E56" s="2">
        <v>3.4</v>
      </c>
      <c r="F56" s="2">
        <v>63.04</v>
      </c>
      <c r="G56" t="s">
        <v>105</v>
      </c>
      <c r="H56" t="s">
        <v>14</v>
      </c>
      <c r="I56" t="s">
        <v>14</v>
      </c>
    </row>
    <row r="57" spans="1:9">
      <c r="A57" t="s">
        <v>111</v>
      </c>
      <c r="B57" t="s">
        <v>104</v>
      </c>
      <c r="C57" t="s">
        <v>112</v>
      </c>
      <c r="D57" s="1">
        <v>18.52</v>
      </c>
      <c r="E57" s="2">
        <v>6.1</v>
      </c>
      <c r="F57" s="2">
        <v>112.97</v>
      </c>
      <c r="G57" t="s">
        <v>105</v>
      </c>
      <c r="H57" t="s">
        <v>14</v>
      </c>
      <c r="I57" t="s">
        <v>14</v>
      </c>
    </row>
    <row r="58" spans="1:9">
      <c r="A58" t="s">
        <v>113</v>
      </c>
      <c r="B58" t="s">
        <v>104</v>
      </c>
      <c r="C58" t="s">
        <v>112</v>
      </c>
      <c r="D58" s="1">
        <v>18.39</v>
      </c>
      <c r="E58" s="2">
        <v>6.1</v>
      </c>
      <c r="F58" s="2">
        <v>112.18</v>
      </c>
      <c r="G58" t="s">
        <v>105</v>
      </c>
      <c r="H58" t="s">
        <v>14</v>
      </c>
      <c r="I58" t="s">
        <v>14</v>
      </c>
    </row>
    <row r="59" spans="1:9">
      <c r="A59" t="s">
        <v>114</v>
      </c>
      <c r="B59" t="s">
        <v>104</v>
      </c>
      <c r="C59" t="s">
        <v>115</v>
      </c>
      <c r="D59" s="1">
        <v>18.48</v>
      </c>
      <c r="E59" s="2">
        <v>5.6</v>
      </c>
      <c r="F59" s="2">
        <v>103.49</v>
      </c>
      <c r="G59" t="s">
        <v>105</v>
      </c>
      <c r="H59" t="s">
        <v>14</v>
      </c>
      <c r="I59" t="s">
        <v>14</v>
      </c>
    </row>
    <row r="60" spans="1:9">
      <c r="A60" t="s">
        <v>116</v>
      </c>
      <c r="B60" t="s">
        <v>104</v>
      </c>
      <c r="C60" t="s">
        <v>115</v>
      </c>
      <c r="D60" s="1">
        <v>18.51</v>
      </c>
      <c r="E60" s="2">
        <v>5.6</v>
      </c>
      <c r="F60" s="2">
        <v>103.66</v>
      </c>
      <c r="G60" t="s">
        <v>105</v>
      </c>
      <c r="H60" t="s">
        <v>14</v>
      </c>
      <c r="I60" t="s">
        <v>14</v>
      </c>
    </row>
    <row r="61" spans="1:9">
      <c r="A61" t="s">
        <v>117</v>
      </c>
      <c r="B61" t="s">
        <v>118</v>
      </c>
      <c r="C61" t="s">
        <v>119</v>
      </c>
      <c r="D61" s="1">
        <v>19.23</v>
      </c>
      <c r="E61" s="2">
        <v>5.6</v>
      </c>
      <c r="F61" s="2">
        <v>107.69</v>
      </c>
      <c r="G61" t="s">
        <v>120</v>
      </c>
      <c r="H61" t="s">
        <v>14</v>
      </c>
      <c r="I61" t="s">
        <v>14</v>
      </c>
    </row>
    <row r="62" spans="1:9">
      <c r="A62" t="s">
        <v>121</v>
      </c>
      <c r="B62" t="s">
        <v>118</v>
      </c>
      <c r="C62" t="s">
        <v>20</v>
      </c>
      <c r="D62" s="1">
        <v>19.27</v>
      </c>
      <c r="E62" s="2">
        <v>5.05</v>
      </c>
      <c r="F62" s="2">
        <v>97.31</v>
      </c>
      <c r="G62" t="s">
        <v>120</v>
      </c>
      <c r="H62" t="s">
        <v>14</v>
      </c>
      <c r="I62" t="s">
        <v>14</v>
      </c>
    </row>
    <row r="63" spans="1:9">
      <c r="A63" t="s">
        <v>122</v>
      </c>
      <c r="B63" t="s">
        <v>118</v>
      </c>
      <c r="C63" t="s">
        <v>20</v>
      </c>
      <c r="D63" s="1">
        <v>19.19</v>
      </c>
      <c r="E63" s="2">
        <v>5.05</v>
      </c>
      <c r="F63" s="2">
        <v>96.91</v>
      </c>
      <c r="G63" t="s">
        <v>120</v>
      </c>
      <c r="H63" t="s">
        <v>14</v>
      </c>
      <c r="I63" t="s">
        <v>14</v>
      </c>
    </row>
    <row r="64" spans="1:9">
      <c r="A64" t="s">
        <v>123</v>
      </c>
      <c r="B64" t="s">
        <v>118</v>
      </c>
      <c r="C64" t="s">
        <v>124</v>
      </c>
      <c r="D64" s="1">
        <v>19.24</v>
      </c>
      <c r="E64" s="2">
        <v>5.6</v>
      </c>
      <c r="F64" s="2">
        <v>107.74</v>
      </c>
      <c r="G64" t="s">
        <v>120</v>
      </c>
      <c r="H64" t="s">
        <v>14</v>
      </c>
      <c r="I64" t="s">
        <v>14</v>
      </c>
    </row>
    <row r="65" spans="1:9">
      <c r="A65" t="s">
        <v>125</v>
      </c>
      <c r="B65" t="s">
        <v>118</v>
      </c>
      <c r="C65" t="s">
        <v>43</v>
      </c>
      <c r="D65" s="1">
        <v>19.83</v>
      </c>
      <c r="E65" s="2">
        <v>4.1</v>
      </c>
      <c r="F65" s="2">
        <v>81.3</v>
      </c>
      <c r="G65" t="s">
        <v>120</v>
      </c>
      <c r="H65" t="s">
        <v>14</v>
      </c>
      <c r="I65" t="s">
        <v>14</v>
      </c>
    </row>
    <row r="66" spans="1:9">
      <c r="A66" t="s">
        <v>126</v>
      </c>
      <c r="B66" t="s">
        <v>118</v>
      </c>
      <c r="C66" t="s">
        <v>127</v>
      </c>
      <c r="D66" s="1">
        <v>19.85</v>
      </c>
      <c r="E66" s="2">
        <v>4.85</v>
      </c>
      <c r="F66" s="2">
        <v>96.27</v>
      </c>
      <c r="G66" t="s">
        <v>120</v>
      </c>
      <c r="H66" t="s">
        <v>14</v>
      </c>
      <c r="I66" t="s">
        <v>14</v>
      </c>
    </row>
    <row r="67" spans="1:9">
      <c r="A67" t="s">
        <v>128</v>
      </c>
      <c r="B67" t="s">
        <v>118</v>
      </c>
      <c r="C67" t="s">
        <v>129</v>
      </c>
      <c r="D67" s="1">
        <v>19.91</v>
      </c>
      <c r="E67" s="2">
        <v>4.8</v>
      </c>
      <c r="F67" s="2">
        <v>95.57</v>
      </c>
      <c r="G67" t="s">
        <v>120</v>
      </c>
      <c r="H67" t="s">
        <v>14</v>
      </c>
      <c r="I67" t="s">
        <v>14</v>
      </c>
    </row>
    <row r="68" spans="1:9">
      <c r="A68" t="s">
        <v>130</v>
      </c>
      <c r="B68" t="s">
        <v>118</v>
      </c>
      <c r="C68" t="s">
        <v>131</v>
      </c>
      <c r="D68" s="1">
        <v>19.85</v>
      </c>
      <c r="E68" s="2">
        <v>4.1</v>
      </c>
      <c r="F68" s="2">
        <v>81.39</v>
      </c>
      <c r="G68" t="s">
        <v>120</v>
      </c>
      <c r="H68" t="s">
        <v>14</v>
      </c>
      <c r="I68" t="s">
        <v>14</v>
      </c>
    </row>
    <row r="69" spans="1:9">
      <c r="A69" t="s">
        <v>132</v>
      </c>
      <c r="B69" t="s">
        <v>118</v>
      </c>
      <c r="C69" t="s">
        <v>133</v>
      </c>
      <c r="D69" s="1">
        <v>19.81</v>
      </c>
      <c r="E69" s="2">
        <v>5.85</v>
      </c>
      <c r="F69" s="2">
        <v>115.89</v>
      </c>
      <c r="G69" t="s">
        <v>120</v>
      </c>
      <c r="H69" t="s">
        <v>14</v>
      </c>
      <c r="I69" t="s">
        <v>14</v>
      </c>
    </row>
    <row r="70" spans="1:9">
      <c r="A70" t="s">
        <v>134</v>
      </c>
      <c r="B70" t="s">
        <v>118</v>
      </c>
      <c r="C70" t="s">
        <v>135</v>
      </c>
      <c r="D70" s="1">
        <v>19.86</v>
      </c>
      <c r="E70" s="2">
        <v>5.35</v>
      </c>
      <c r="F70" s="2">
        <v>106.25</v>
      </c>
      <c r="G70" t="s">
        <v>120</v>
      </c>
      <c r="H70" t="s">
        <v>14</v>
      </c>
      <c r="I70" t="s">
        <v>14</v>
      </c>
    </row>
    <row r="71" spans="1:9">
      <c r="A71" t="s">
        <v>136</v>
      </c>
      <c r="B71" t="s">
        <v>118</v>
      </c>
      <c r="C71" t="s">
        <v>137</v>
      </c>
      <c r="D71" s="1">
        <v>19.84</v>
      </c>
      <c r="E71" s="2">
        <v>5.85</v>
      </c>
      <c r="F71" s="2">
        <v>116.06</v>
      </c>
      <c r="G71" t="s">
        <v>120</v>
      </c>
      <c r="H71" t="s">
        <v>14</v>
      </c>
      <c r="I71" t="s">
        <v>14</v>
      </c>
    </row>
    <row r="72" spans="1:9">
      <c r="A72" t="s">
        <v>138</v>
      </c>
      <c r="B72" t="s">
        <v>118</v>
      </c>
      <c r="C72" t="s">
        <v>31</v>
      </c>
      <c r="D72" s="1">
        <v>19.42</v>
      </c>
      <c r="E72" s="2">
        <v>5.35</v>
      </c>
      <c r="F72" s="2">
        <v>103.9</v>
      </c>
      <c r="G72" t="s">
        <v>120</v>
      </c>
      <c r="H72" t="s">
        <v>14</v>
      </c>
      <c r="I72" t="s">
        <v>14</v>
      </c>
    </row>
    <row r="73" spans="1:9">
      <c r="A73" t="s">
        <v>139</v>
      </c>
      <c r="B73" t="s">
        <v>118</v>
      </c>
      <c r="C73" t="s">
        <v>129</v>
      </c>
      <c r="D73" s="1">
        <v>19.43</v>
      </c>
      <c r="E73" s="2">
        <v>4.8</v>
      </c>
      <c r="F73" s="2">
        <v>93.26</v>
      </c>
      <c r="G73" t="s">
        <v>120</v>
      </c>
      <c r="H73" t="s">
        <v>14</v>
      </c>
      <c r="I73" t="s">
        <v>14</v>
      </c>
    </row>
    <row r="74" spans="1:9">
      <c r="A74" t="s">
        <v>140</v>
      </c>
      <c r="B74" t="s">
        <v>118</v>
      </c>
      <c r="C74" t="s">
        <v>40</v>
      </c>
      <c r="D74" s="1">
        <v>19.44</v>
      </c>
      <c r="E74" s="2">
        <v>4.85</v>
      </c>
      <c r="F74" s="2">
        <v>94.28</v>
      </c>
      <c r="G74" t="s">
        <v>120</v>
      </c>
      <c r="H74" t="s">
        <v>14</v>
      </c>
      <c r="I74" t="s">
        <v>14</v>
      </c>
    </row>
    <row r="75" spans="1:9">
      <c r="A75" t="s">
        <v>141</v>
      </c>
      <c r="B75" t="s">
        <v>118</v>
      </c>
      <c r="C75" t="s">
        <v>142</v>
      </c>
      <c r="D75" s="1">
        <v>19.49</v>
      </c>
      <c r="E75" s="2">
        <v>5.6</v>
      </c>
      <c r="F75" s="2">
        <v>109.14</v>
      </c>
      <c r="G75" t="s">
        <v>120</v>
      </c>
      <c r="H75" t="s">
        <v>14</v>
      </c>
      <c r="I75" t="s">
        <v>14</v>
      </c>
    </row>
    <row r="76" spans="1:9">
      <c r="A76" t="s">
        <v>143</v>
      </c>
      <c r="B76" t="s">
        <v>118</v>
      </c>
      <c r="C76" t="s">
        <v>34</v>
      </c>
      <c r="D76" s="1">
        <v>19.48</v>
      </c>
      <c r="E76" s="2">
        <v>5.35</v>
      </c>
      <c r="F76" s="2">
        <v>104.22</v>
      </c>
      <c r="G76" t="s">
        <v>120</v>
      </c>
      <c r="H76" t="s">
        <v>14</v>
      </c>
      <c r="I76" t="s">
        <v>14</v>
      </c>
    </row>
    <row r="77" spans="1:9">
      <c r="A77" t="s">
        <v>144</v>
      </c>
      <c r="B77" t="s">
        <v>145</v>
      </c>
      <c r="C77" t="s">
        <v>146</v>
      </c>
      <c r="D77" s="1">
        <v>17.56</v>
      </c>
      <c r="E77" s="2">
        <v>3.6</v>
      </c>
      <c r="F77" s="2">
        <v>63.22</v>
      </c>
      <c r="G77" t="s">
        <v>147</v>
      </c>
      <c r="H77" t="s">
        <v>14</v>
      </c>
      <c r="I77" t="s">
        <v>14</v>
      </c>
    </row>
    <row r="78" spans="1:9">
      <c r="A78" t="s">
        <v>148</v>
      </c>
      <c r="B78" t="s">
        <v>145</v>
      </c>
      <c r="C78" t="s">
        <v>146</v>
      </c>
      <c r="D78" s="1">
        <v>15.2</v>
      </c>
      <c r="E78" s="2">
        <v>3.6</v>
      </c>
      <c r="F78" s="2">
        <v>54.72</v>
      </c>
      <c r="G78" t="s">
        <v>147</v>
      </c>
      <c r="H78" t="s">
        <v>14</v>
      </c>
      <c r="I78" t="s">
        <v>14</v>
      </c>
    </row>
    <row r="79" spans="1:9">
      <c r="A79" t="s">
        <v>149</v>
      </c>
      <c r="B79" t="s">
        <v>145</v>
      </c>
      <c r="C79" t="s">
        <v>150</v>
      </c>
      <c r="D79" s="1">
        <v>17.47</v>
      </c>
      <c r="E79" s="2">
        <v>3.85</v>
      </c>
      <c r="F79" s="2">
        <v>67.26</v>
      </c>
      <c r="G79" t="s">
        <v>147</v>
      </c>
      <c r="H79" t="s">
        <v>14</v>
      </c>
      <c r="I79" t="s">
        <v>14</v>
      </c>
    </row>
    <row r="80" spans="1:9">
      <c r="A80" t="s">
        <v>151</v>
      </c>
      <c r="B80" t="s">
        <v>145</v>
      </c>
      <c r="C80" t="s">
        <v>152</v>
      </c>
      <c r="D80" s="1">
        <v>17.49</v>
      </c>
      <c r="E80" s="2">
        <v>4.45</v>
      </c>
      <c r="F80" s="2">
        <v>77.83</v>
      </c>
      <c r="G80" t="s">
        <v>147</v>
      </c>
      <c r="H80" t="s">
        <v>14</v>
      </c>
      <c r="I80" t="s">
        <v>14</v>
      </c>
    </row>
    <row r="81" spans="1:9">
      <c r="A81" t="s">
        <v>153</v>
      </c>
      <c r="B81" t="s">
        <v>145</v>
      </c>
      <c r="C81" t="s">
        <v>154</v>
      </c>
      <c r="D81" s="1">
        <v>17.45</v>
      </c>
      <c r="E81" s="2">
        <v>4.1</v>
      </c>
      <c r="F81" s="2">
        <v>71.54</v>
      </c>
      <c r="G81" t="s">
        <v>147</v>
      </c>
      <c r="H81" t="s">
        <v>14</v>
      </c>
      <c r="I81" t="s">
        <v>14</v>
      </c>
    </row>
    <row r="82" spans="1:9">
      <c r="A82" t="s">
        <v>155</v>
      </c>
      <c r="B82" t="s">
        <v>145</v>
      </c>
      <c r="C82" t="s">
        <v>154</v>
      </c>
      <c r="D82" s="1">
        <v>17.37</v>
      </c>
      <c r="E82" s="2">
        <v>4.1</v>
      </c>
      <c r="F82" s="2">
        <v>71.22</v>
      </c>
      <c r="G82" t="s">
        <v>147</v>
      </c>
      <c r="H82" t="s">
        <v>14</v>
      </c>
      <c r="I82" t="s">
        <v>14</v>
      </c>
    </row>
    <row r="83" spans="1:9">
      <c r="A83" t="s">
        <v>156</v>
      </c>
      <c r="B83" t="s">
        <v>157</v>
      </c>
      <c r="C83" t="s">
        <v>158</v>
      </c>
      <c r="D83" s="1">
        <v>20.27</v>
      </c>
      <c r="E83" s="2">
        <v>5.85</v>
      </c>
      <c r="F83" s="2">
        <v>118.58</v>
      </c>
      <c r="G83" t="s">
        <v>159</v>
      </c>
      <c r="H83" t="s">
        <v>14</v>
      </c>
      <c r="I83" t="s">
        <v>14</v>
      </c>
    </row>
    <row r="84" spans="1:9">
      <c r="A84" t="s">
        <v>160</v>
      </c>
      <c r="B84" t="s">
        <v>157</v>
      </c>
      <c r="C84" t="s">
        <v>20</v>
      </c>
      <c r="D84" s="1">
        <v>20.37</v>
      </c>
      <c r="E84" s="2">
        <v>5.05</v>
      </c>
      <c r="F84" s="2">
        <v>102.87</v>
      </c>
      <c r="G84" t="s">
        <v>159</v>
      </c>
      <c r="H84" t="s">
        <v>14</v>
      </c>
      <c r="I84" t="s">
        <v>14</v>
      </c>
    </row>
    <row r="85" spans="1:9">
      <c r="A85" t="s">
        <v>161</v>
      </c>
      <c r="B85" t="s">
        <v>157</v>
      </c>
      <c r="C85" t="s">
        <v>20</v>
      </c>
      <c r="D85" s="1">
        <v>20.37</v>
      </c>
      <c r="E85" s="2">
        <v>5.05</v>
      </c>
      <c r="F85" s="2">
        <v>102.87</v>
      </c>
      <c r="G85" t="s">
        <v>159</v>
      </c>
      <c r="H85" t="s">
        <v>14</v>
      </c>
      <c r="I85" t="s">
        <v>14</v>
      </c>
    </row>
    <row r="86" spans="1:9">
      <c r="A86" t="s">
        <v>162</v>
      </c>
      <c r="B86" t="s">
        <v>157</v>
      </c>
      <c r="C86" t="s">
        <v>18</v>
      </c>
      <c r="D86" s="1">
        <v>20.35</v>
      </c>
      <c r="E86" s="2">
        <v>5.35</v>
      </c>
      <c r="F86" s="2">
        <v>108.87</v>
      </c>
      <c r="G86" t="s">
        <v>159</v>
      </c>
      <c r="H86" t="s">
        <v>14</v>
      </c>
      <c r="I86" t="s">
        <v>14</v>
      </c>
    </row>
    <row r="87" spans="1:9">
      <c r="A87" t="s">
        <v>163</v>
      </c>
      <c r="B87" t="s">
        <v>157</v>
      </c>
      <c r="C87" t="s">
        <v>18</v>
      </c>
      <c r="D87" s="1">
        <v>20.36</v>
      </c>
      <c r="E87" s="2">
        <v>5.35</v>
      </c>
      <c r="F87" s="2">
        <v>108.93</v>
      </c>
      <c r="G87" t="s">
        <v>159</v>
      </c>
      <c r="H87" t="s">
        <v>14</v>
      </c>
      <c r="I87" t="s">
        <v>14</v>
      </c>
    </row>
    <row r="88" spans="1:9">
      <c r="A88" t="s">
        <v>164</v>
      </c>
      <c r="B88" t="s">
        <v>157</v>
      </c>
      <c r="C88" t="s">
        <v>165</v>
      </c>
      <c r="D88" s="1">
        <v>20.37</v>
      </c>
      <c r="E88" s="2">
        <v>5.85</v>
      </c>
      <c r="F88" s="2">
        <v>119.16</v>
      </c>
      <c r="G88" t="s">
        <v>159</v>
      </c>
      <c r="H88" t="s">
        <v>14</v>
      </c>
      <c r="I88" t="s">
        <v>14</v>
      </c>
    </row>
    <row r="89" spans="1:9">
      <c r="A89" t="s">
        <v>166</v>
      </c>
      <c r="B89" t="s">
        <v>157</v>
      </c>
      <c r="C89" t="s">
        <v>167</v>
      </c>
      <c r="D89" s="1">
        <v>20.37</v>
      </c>
      <c r="E89" s="2">
        <v>4.45</v>
      </c>
      <c r="F89" s="2">
        <v>90.65</v>
      </c>
      <c r="G89" t="s">
        <v>159</v>
      </c>
      <c r="H89" t="s">
        <v>14</v>
      </c>
      <c r="I89" t="s">
        <v>14</v>
      </c>
    </row>
    <row r="90" spans="1:9">
      <c r="A90" t="s">
        <v>168</v>
      </c>
      <c r="B90" t="s">
        <v>157</v>
      </c>
      <c r="C90" t="s">
        <v>20</v>
      </c>
      <c r="D90" s="1">
        <v>20.39</v>
      </c>
      <c r="E90" s="2">
        <v>5.05</v>
      </c>
      <c r="F90" s="2">
        <v>102.97</v>
      </c>
      <c r="G90" t="s">
        <v>159</v>
      </c>
      <c r="H90" t="s">
        <v>14</v>
      </c>
      <c r="I90" t="s">
        <v>14</v>
      </c>
    </row>
    <row r="91" spans="1:9">
      <c r="A91" t="s">
        <v>169</v>
      </c>
      <c r="B91" t="s">
        <v>157</v>
      </c>
      <c r="C91" t="s">
        <v>20</v>
      </c>
      <c r="D91" s="1">
        <v>20.45</v>
      </c>
      <c r="E91" s="2">
        <v>5.05</v>
      </c>
      <c r="F91" s="2">
        <v>103.27</v>
      </c>
      <c r="G91" t="s">
        <v>159</v>
      </c>
      <c r="H91" t="s">
        <v>14</v>
      </c>
      <c r="I91" t="s">
        <v>14</v>
      </c>
    </row>
    <row r="92" spans="1:9">
      <c r="A92" t="s">
        <v>170</v>
      </c>
      <c r="B92" t="s">
        <v>157</v>
      </c>
      <c r="C92" t="s">
        <v>167</v>
      </c>
      <c r="D92" s="1">
        <v>20.45</v>
      </c>
      <c r="E92" s="2">
        <v>4.45</v>
      </c>
      <c r="F92" s="2">
        <v>91</v>
      </c>
      <c r="G92" t="s">
        <v>159</v>
      </c>
      <c r="H92" t="s">
        <v>14</v>
      </c>
      <c r="I92" t="s">
        <v>14</v>
      </c>
    </row>
    <row r="93" spans="1:9">
      <c r="A93" t="s">
        <v>171</v>
      </c>
      <c r="B93" t="s">
        <v>157</v>
      </c>
      <c r="C93" t="s">
        <v>172</v>
      </c>
      <c r="D93" s="1">
        <v>1</v>
      </c>
      <c r="E93" s="2">
        <v>50</v>
      </c>
      <c r="F93" s="2">
        <v>50</v>
      </c>
      <c r="G93" t="s">
        <v>159</v>
      </c>
      <c r="H93" t="s">
        <v>14</v>
      </c>
      <c r="I93" t="s">
        <v>14</v>
      </c>
    </row>
    <row r="94" spans="1:9">
      <c r="A94" t="s">
        <v>173</v>
      </c>
      <c r="B94" t="s">
        <v>157</v>
      </c>
      <c r="C94" t="s">
        <v>174</v>
      </c>
      <c r="D94" s="1">
        <v>20.46</v>
      </c>
      <c r="E94" s="2">
        <v>4.3</v>
      </c>
      <c r="F94" s="2">
        <v>87.98</v>
      </c>
      <c r="G94" t="s">
        <v>159</v>
      </c>
      <c r="H94" t="s">
        <v>14</v>
      </c>
      <c r="I94" t="s">
        <v>14</v>
      </c>
    </row>
    <row r="95" spans="1:9">
      <c r="A95" t="s">
        <v>175</v>
      </c>
      <c r="B95" t="s">
        <v>157</v>
      </c>
      <c r="C95" t="s">
        <v>20</v>
      </c>
      <c r="D95" s="1">
        <v>20.47</v>
      </c>
      <c r="E95" s="2">
        <v>5.05</v>
      </c>
      <c r="F95" s="2">
        <v>103.37</v>
      </c>
      <c r="G95" t="s">
        <v>159</v>
      </c>
      <c r="H95" t="s">
        <v>14</v>
      </c>
      <c r="I95" t="s">
        <v>14</v>
      </c>
    </row>
    <row r="96" spans="1:9">
      <c r="A96" t="s">
        <v>176</v>
      </c>
      <c r="B96" t="s">
        <v>157</v>
      </c>
      <c r="C96" t="s">
        <v>177</v>
      </c>
      <c r="D96" s="1">
        <v>20.46</v>
      </c>
      <c r="E96" s="2">
        <v>6.35</v>
      </c>
      <c r="F96" s="2">
        <v>129.92</v>
      </c>
      <c r="G96" t="s">
        <v>159</v>
      </c>
      <c r="H96" t="s">
        <v>14</v>
      </c>
      <c r="I96" t="s">
        <v>14</v>
      </c>
    </row>
    <row r="97" spans="1:9">
      <c r="A97" t="s">
        <v>178</v>
      </c>
      <c r="B97" t="s">
        <v>157</v>
      </c>
      <c r="C97" t="s">
        <v>179</v>
      </c>
      <c r="D97" s="1">
        <v>20.46</v>
      </c>
      <c r="E97" s="2">
        <v>3.4</v>
      </c>
      <c r="F97" s="2">
        <v>69.56</v>
      </c>
      <c r="G97" t="s">
        <v>159</v>
      </c>
      <c r="H97" t="s">
        <v>14</v>
      </c>
      <c r="I97" t="s">
        <v>14</v>
      </c>
    </row>
    <row r="98" spans="1:9">
      <c r="A98" t="s">
        <v>180</v>
      </c>
      <c r="B98" t="s">
        <v>157</v>
      </c>
      <c r="C98" t="s">
        <v>177</v>
      </c>
      <c r="D98" s="1">
        <v>20.52</v>
      </c>
      <c r="E98" s="2">
        <v>6.35</v>
      </c>
      <c r="F98" s="2">
        <v>130.3</v>
      </c>
      <c r="G98" t="s">
        <v>159</v>
      </c>
      <c r="H98" t="s">
        <v>14</v>
      </c>
      <c r="I98" t="s">
        <v>14</v>
      </c>
    </row>
    <row r="99" spans="1:9">
      <c r="A99" t="s">
        <v>181</v>
      </c>
      <c r="B99" t="s">
        <v>182</v>
      </c>
      <c r="C99" t="s">
        <v>174</v>
      </c>
      <c r="D99" s="1">
        <v>19.01</v>
      </c>
      <c r="E99" s="2">
        <v>4.3</v>
      </c>
      <c r="F99" s="2">
        <v>81.74</v>
      </c>
      <c r="G99" t="s">
        <v>183</v>
      </c>
      <c r="H99" t="s">
        <v>14</v>
      </c>
      <c r="I99" t="s">
        <v>14</v>
      </c>
    </row>
    <row r="100" spans="1:9">
      <c r="A100" t="s">
        <v>184</v>
      </c>
      <c r="B100" t="s">
        <v>182</v>
      </c>
      <c r="C100" t="s">
        <v>185</v>
      </c>
      <c r="D100" s="1">
        <v>19.04</v>
      </c>
      <c r="E100" s="2">
        <v>5.85</v>
      </c>
      <c r="F100" s="2">
        <v>111.38</v>
      </c>
      <c r="G100" t="s">
        <v>183</v>
      </c>
      <c r="H100" t="s">
        <v>14</v>
      </c>
      <c r="I100" t="s">
        <v>14</v>
      </c>
    </row>
    <row r="101" spans="1:9">
      <c r="A101" t="s">
        <v>186</v>
      </c>
      <c r="B101" t="s">
        <v>182</v>
      </c>
      <c r="C101" t="s">
        <v>20</v>
      </c>
      <c r="D101" s="1">
        <v>19</v>
      </c>
      <c r="E101" s="2">
        <v>5.05</v>
      </c>
      <c r="F101" s="2">
        <v>95.95</v>
      </c>
      <c r="G101" t="s">
        <v>183</v>
      </c>
      <c r="H101" t="s">
        <v>14</v>
      </c>
      <c r="I101" t="s">
        <v>14</v>
      </c>
    </row>
    <row r="102" spans="1:9">
      <c r="A102" t="s">
        <v>187</v>
      </c>
      <c r="B102" t="s">
        <v>182</v>
      </c>
      <c r="C102" t="s">
        <v>188</v>
      </c>
      <c r="D102" s="1">
        <v>19.14</v>
      </c>
      <c r="E102" s="2">
        <v>5.6</v>
      </c>
      <c r="F102" s="2">
        <v>107.18</v>
      </c>
      <c r="G102" t="s">
        <v>183</v>
      </c>
      <c r="H102" t="s">
        <v>14</v>
      </c>
      <c r="I102" t="s">
        <v>14</v>
      </c>
    </row>
    <row r="103" spans="1:9">
      <c r="A103" t="s">
        <v>189</v>
      </c>
      <c r="B103" t="s">
        <v>182</v>
      </c>
      <c r="C103" t="s">
        <v>177</v>
      </c>
      <c r="D103" s="1">
        <v>19.13</v>
      </c>
      <c r="E103" s="2">
        <v>6.35</v>
      </c>
      <c r="F103" s="2">
        <v>121.48</v>
      </c>
      <c r="G103" t="s">
        <v>183</v>
      </c>
      <c r="H103" t="s">
        <v>14</v>
      </c>
      <c r="I103" t="s">
        <v>14</v>
      </c>
    </row>
    <row r="104" spans="1:9">
      <c r="A104" t="s">
        <v>190</v>
      </c>
      <c r="B104" t="s">
        <v>182</v>
      </c>
      <c r="C104" t="s">
        <v>177</v>
      </c>
      <c r="D104" s="1">
        <v>19.17</v>
      </c>
      <c r="E104" s="2">
        <v>6.35</v>
      </c>
      <c r="F104" s="2">
        <v>121.73</v>
      </c>
      <c r="G104" t="s">
        <v>183</v>
      </c>
      <c r="H104" t="s">
        <v>14</v>
      </c>
      <c r="I104" t="s">
        <v>14</v>
      </c>
    </row>
    <row r="105" spans="1:9">
      <c r="A105" t="s">
        <v>191</v>
      </c>
      <c r="B105" t="s">
        <v>182</v>
      </c>
      <c r="C105" t="s">
        <v>36</v>
      </c>
      <c r="D105" s="1">
        <v>18.8</v>
      </c>
      <c r="E105" s="2">
        <v>4.85</v>
      </c>
      <c r="F105" s="2">
        <v>91.18</v>
      </c>
      <c r="G105" t="s">
        <v>183</v>
      </c>
      <c r="H105" t="s">
        <v>14</v>
      </c>
      <c r="I105" t="s">
        <v>14</v>
      </c>
    </row>
    <row r="106" spans="1:9">
      <c r="A106" t="s">
        <v>192</v>
      </c>
      <c r="B106" t="s">
        <v>193</v>
      </c>
      <c r="C106" t="s">
        <v>194</v>
      </c>
      <c r="D106" s="1">
        <v>18.07</v>
      </c>
      <c r="E106" s="2">
        <v>6.1</v>
      </c>
      <c r="F106" s="2">
        <v>110.23</v>
      </c>
      <c r="G106" t="s">
        <v>195</v>
      </c>
      <c r="H106" t="s">
        <v>14</v>
      </c>
      <c r="I106" t="s">
        <v>14</v>
      </c>
    </row>
    <row r="107" spans="1:9">
      <c r="A107" t="s">
        <v>196</v>
      </c>
      <c r="B107" t="s">
        <v>193</v>
      </c>
      <c r="C107" t="s">
        <v>197</v>
      </c>
      <c r="D107" s="1">
        <v>18.15</v>
      </c>
      <c r="E107" s="2">
        <v>4.1</v>
      </c>
      <c r="F107" s="2">
        <v>74.41</v>
      </c>
      <c r="G107" t="s">
        <v>195</v>
      </c>
      <c r="H107" t="s">
        <v>14</v>
      </c>
      <c r="I107" t="s">
        <v>14</v>
      </c>
    </row>
    <row r="108" spans="1:9">
      <c r="A108" t="s">
        <v>198</v>
      </c>
      <c r="B108" t="s">
        <v>193</v>
      </c>
      <c r="C108" t="s">
        <v>199</v>
      </c>
      <c r="D108" s="1">
        <v>18.11</v>
      </c>
      <c r="E108" s="2">
        <v>5.85</v>
      </c>
      <c r="F108" s="2">
        <v>105.94</v>
      </c>
      <c r="G108" t="s">
        <v>195</v>
      </c>
      <c r="H108" t="s">
        <v>14</v>
      </c>
      <c r="I108" t="s">
        <v>14</v>
      </c>
    </row>
    <row r="109" spans="1:9">
      <c r="A109" t="s">
        <v>200</v>
      </c>
      <c r="B109" t="s">
        <v>193</v>
      </c>
      <c r="C109" t="s">
        <v>201</v>
      </c>
      <c r="D109" s="1">
        <v>18.2</v>
      </c>
      <c r="E109" s="2">
        <v>4.6</v>
      </c>
      <c r="F109" s="2">
        <v>83.72</v>
      </c>
      <c r="G109" t="s">
        <v>195</v>
      </c>
      <c r="H109" t="s">
        <v>14</v>
      </c>
      <c r="I109" t="s">
        <v>14</v>
      </c>
    </row>
    <row r="110" spans="1:9">
      <c r="A110" t="s">
        <v>202</v>
      </c>
      <c r="B110" t="s">
        <v>193</v>
      </c>
      <c r="C110" t="s">
        <v>203</v>
      </c>
      <c r="D110" s="1">
        <v>18.14</v>
      </c>
      <c r="E110" s="2">
        <v>3.4</v>
      </c>
      <c r="F110" s="2">
        <v>61.68</v>
      </c>
      <c r="G110" t="s">
        <v>195</v>
      </c>
      <c r="H110" t="s">
        <v>14</v>
      </c>
      <c r="I110" t="s">
        <v>14</v>
      </c>
    </row>
    <row r="111" spans="1:9">
      <c r="A111" t="s">
        <v>204</v>
      </c>
      <c r="B111" t="s">
        <v>193</v>
      </c>
      <c r="C111" t="s">
        <v>201</v>
      </c>
      <c r="D111" s="1">
        <v>18.13</v>
      </c>
      <c r="E111" s="2">
        <v>4.6</v>
      </c>
      <c r="F111" s="2">
        <v>83.4</v>
      </c>
      <c r="G111" t="s">
        <v>195</v>
      </c>
      <c r="H111" t="s">
        <v>14</v>
      </c>
      <c r="I111" t="s">
        <v>14</v>
      </c>
    </row>
    <row r="112" spans="1:9">
      <c r="A112" t="s">
        <v>205</v>
      </c>
      <c r="B112" t="s">
        <v>193</v>
      </c>
      <c r="C112" t="s">
        <v>206</v>
      </c>
      <c r="D112" s="1">
        <v>18.12</v>
      </c>
      <c r="E112" s="2">
        <v>5.85</v>
      </c>
      <c r="F112" s="2">
        <v>106</v>
      </c>
      <c r="G112" t="s">
        <v>195</v>
      </c>
      <c r="H112" t="s">
        <v>14</v>
      </c>
      <c r="I112" t="s">
        <v>14</v>
      </c>
    </row>
    <row r="113" spans="1:9">
      <c r="A113" t="s">
        <v>207</v>
      </c>
      <c r="B113" t="s">
        <v>193</v>
      </c>
      <c r="C113" t="s">
        <v>208</v>
      </c>
      <c r="D113" s="1">
        <v>18.12</v>
      </c>
      <c r="E113" s="2">
        <v>3.4</v>
      </c>
      <c r="F113" s="2">
        <v>61.61</v>
      </c>
      <c r="G113" t="s">
        <v>195</v>
      </c>
      <c r="H113" t="s">
        <v>14</v>
      </c>
      <c r="I113" t="s">
        <v>14</v>
      </c>
    </row>
    <row r="114" spans="1:9">
      <c r="A114" t="s">
        <v>209</v>
      </c>
      <c r="B114" t="s">
        <v>193</v>
      </c>
      <c r="C114" t="s">
        <v>210</v>
      </c>
      <c r="D114" s="1">
        <v>18.08</v>
      </c>
      <c r="E114" s="2">
        <v>6.1</v>
      </c>
      <c r="F114" s="2">
        <v>110.29</v>
      </c>
      <c r="G114" t="s">
        <v>195</v>
      </c>
      <c r="H114" t="s">
        <v>14</v>
      </c>
      <c r="I114" t="s">
        <v>14</v>
      </c>
    </row>
    <row r="115" spans="1:9">
      <c r="A115" t="s">
        <v>211</v>
      </c>
      <c r="B115" t="s">
        <v>193</v>
      </c>
      <c r="C115" t="s">
        <v>203</v>
      </c>
      <c r="D115" s="1">
        <v>18.04</v>
      </c>
      <c r="E115" s="2">
        <v>3.4</v>
      </c>
      <c r="F115" s="2">
        <v>61.34</v>
      </c>
      <c r="G115" t="s">
        <v>195</v>
      </c>
      <c r="H115" t="s">
        <v>14</v>
      </c>
      <c r="I115" t="s">
        <v>14</v>
      </c>
    </row>
    <row r="116" spans="1:9">
      <c r="A116" t="s">
        <v>212</v>
      </c>
      <c r="B116" t="s">
        <v>193</v>
      </c>
      <c r="C116" t="s">
        <v>213</v>
      </c>
      <c r="D116" s="1">
        <v>18.14</v>
      </c>
      <c r="E116" s="2">
        <v>4.1</v>
      </c>
      <c r="F116" s="2">
        <v>74.37</v>
      </c>
      <c r="G116" t="s">
        <v>195</v>
      </c>
      <c r="H116" t="s">
        <v>14</v>
      </c>
      <c r="I116" t="s">
        <v>14</v>
      </c>
    </row>
    <row r="117" spans="1:9">
      <c r="A117" t="s">
        <v>214</v>
      </c>
      <c r="B117" t="s">
        <v>193</v>
      </c>
      <c r="C117" t="s">
        <v>203</v>
      </c>
      <c r="D117" s="1">
        <v>18.15</v>
      </c>
      <c r="E117" s="2">
        <v>3.4</v>
      </c>
      <c r="F117" s="2">
        <v>61.71</v>
      </c>
      <c r="G117" t="s">
        <v>195</v>
      </c>
      <c r="H117" t="s">
        <v>14</v>
      </c>
      <c r="I117" t="s">
        <v>14</v>
      </c>
    </row>
    <row r="118" spans="1:9">
      <c r="A118" t="s">
        <v>215</v>
      </c>
      <c r="B118" t="s">
        <v>193</v>
      </c>
      <c r="C118" t="s">
        <v>216</v>
      </c>
      <c r="D118" s="1">
        <v>18.12</v>
      </c>
      <c r="E118" s="2">
        <v>5.85</v>
      </c>
      <c r="F118" s="2">
        <v>106</v>
      </c>
      <c r="G118" t="s">
        <v>195</v>
      </c>
      <c r="H118" t="s">
        <v>14</v>
      </c>
      <c r="I118" t="s">
        <v>14</v>
      </c>
    </row>
    <row r="119" spans="1:9">
      <c r="A119" t="s">
        <v>217</v>
      </c>
      <c r="B119" t="s">
        <v>193</v>
      </c>
      <c r="C119" t="s">
        <v>203</v>
      </c>
      <c r="D119" s="1">
        <v>18.28</v>
      </c>
      <c r="E119" s="2">
        <v>3.4</v>
      </c>
      <c r="F119" s="2">
        <v>62.15</v>
      </c>
      <c r="G119" t="s">
        <v>195</v>
      </c>
      <c r="H119" t="s">
        <v>14</v>
      </c>
      <c r="I119" t="s">
        <v>14</v>
      </c>
    </row>
    <row r="120" spans="1:9">
      <c r="A120" t="s">
        <v>218</v>
      </c>
      <c r="B120" t="s">
        <v>193</v>
      </c>
      <c r="C120" t="s">
        <v>219</v>
      </c>
      <c r="D120" s="1">
        <v>18.27</v>
      </c>
      <c r="E120" s="2">
        <v>4.85</v>
      </c>
      <c r="F120" s="2">
        <v>88.61</v>
      </c>
      <c r="G120" t="s">
        <v>195</v>
      </c>
      <c r="H120" t="s">
        <v>14</v>
      </c>
      <c r="I120" t="s">
        <v>14</v>
      </c>
    </row>
    <row r="121" spans="1:9">
      <c r="A121" t="s">
        <v>220</v>
      </c>
      <c r="B121" t="s">
        <v>193</v>
      </c>
      <c r="C121" t="s">
        <v>210</v>
      </c>
      <c r="D121" s="1">
        <v>18.23</v>
      </c>
      <c r="E121" s="2">
        <v>6.1</v>
      </c>
      <c r="F121" s="2">
        <v>111.2</v>
      </c>
      <c r="G121" t="s">
        <v>195</v>
      </c>
      <c r="H121" t="s">
        <v>14</v>
      </c>
      <c r="I121" t="s">
        <v>14</v>
      </c>
    </row>
    <row r="122" spans="1:9">
      <c r="A122" t="s">
        <v>221</v>
      </c>
      <c r="B122" t="s">
        <v>193</v>
      </c>
      <c r="C122" t="s">
        <v>203</v>
      </c>
      <c r="D122" s="1">
        <v>18.27</v>
      </c>
      <c r="E122" s="2">
        <v>3.4</v>
      </c>
      <c r="F122" s="2">
        <v>62.12</v>
      </c>
      <c r="G122" t="s">
        <v>195</v>
      </c>
      <c r="H122" t="s">
        <v>14</v>
      </c>
      <c r="I122" t="s">
        <v>14</v>
      </c>
    </row>
    <row r="123" spans="1:9">
      <c r="A123" t="s">
        <v>222</v>
      </c>
      <c r="B123" t="s">
        <v>223</v>
      </c>
      <c r="C123" t="s">
        <v>154</v>
      </c>
      <c r="D123" s="1">
        <v>20.12</v>
      </c>
      <c r="E123" s="2">
        <v>4.1</v>
      </c>
      <c r="F123" s="2">
        <v>82.49</v>
      </c>
      <c r="G123" t="s">
        <v>224</v>
      </c>
      <c r="H123" t="s">
        <v>14</v>
      </c>
      <c r="I123" t="s">
        <v>14</v>
      </c>
    </row>
    <row r="124" spans="1:9">
      <c r="A124" t="s">
        <v>225</v>
      </c>
      <c r="B124" t="s">
        <v>223</v>
      </c>
      <c r="C124" t="s">
        <v>146</v>
      </c>
      <c r="D124" s="1">
        <v>20.28</v>
      </c>
      <c r="E124" s="2">
        <v>3.6</v>
      </c>
      <c r="F124" s="2">
        <v>73.01</v>
      </c>
      <c r="G124" t="s">
        <v>224</v>
      </c>
      <c r="H124" t="s">
        <v>14</v>
      </c>
      <c r="I124" t="s">
        <v>14</v>
      </c>
    </row>
    <row r="125" spans="1:9">
      <c r="A125" t="s">
        <v>226</v>
      </c>
      <c r="B125" t="s">
        <v>223</v>
      </c>
      <c r="C125" t="s">
        <v>227</v>
      </c>
      <c r="D125" s="1">
        <v>20.18</v>
      </c>
      <c r="E125" s="2">
        <v>4.45</v>
      </c>
      <c r="F125" s="2">
        <v>89.8</v>
      </c>
      <c r="G125" t="s">
        <v>224</v>
      </c>
      <c r="H125" t="s">
        <v>14</v>
      </c>
      <c r="I125" t="s">
        <v>14</v>
      </c>
    </row>
    <row r="126" spans="1:9">
      <c r="A126" t="s">
        <v>228</v>
      </c>
      <c r="B126" t="s">
        <v>223</v>
      </c>
      <c r="C126" t="s">
        <v>154</v>
      </c>
      <c r="D126" s="1">
        <v>20.17</v>
      </c>
      <c r="E126" s="2">
        <v>4.1</v>
      </c>
      <c r="F126" s="2">
        <v>82.7</v>
      </c>
      <c r="G126" t="s">
        <v>224</v>
      </c>
      <c r="H126" t="s">
        <v>14</v>
      </c>
      <c r="I126" t="s">
        <v>14</v>
      </c>
    </row>
    <row r="127" spans="1:9">
      <c r="A127" t="s">
        <v>229</v>
      </c>
      <c r="B127" t="s">
        <v>223</v>
      </c>
      <c r="C127" t="s">
        <v>154</v>
      </c>
      <c r="D127" s="1">
        <v>20.17</v>
      </c>
      <c r="E127" s="2">
        <v>4.1</v>
      </c>
      <c r="F127" s="2">
        <v>82.7</v>
      </c>
      <c r="G127" t="s">
        <v>224</v>
      </c>
      <c r="H127" t="s">
        <v>14</v>
      </c>
      <c r="I127" t="s">
        <v>14</v>
      </c>
    </row>
    <row r="128" spans="1:9">
      <c r="A128" t="s">
        <v>230</v>
      </c>
      <c r="B128" t="s">
        <v>223</v>
      </c>
      <c r="C128" t="s">
        <v>152</v>
      </c>
      <c r="D128" s="1">
        <v>20.28</v>
      </c>
      <c r="E128" s="2">
        <v>4.45</v>
      </c>
      <c r="F128" s="2">
        <v>90.25</v>
      </c>
      <c r="G128" t="s">
        <v>224</v>
      </c>
      <c r="H128" t="s">
        <v>14</v>
      </c>
      <c r="I128" t="s">
        <v>14</v>
      </c>
    </row>
    <row r="129" spans="1:9">
      <c r="A129" t="s">
        <v>231</v>
      </c>
      <c r="B129" t="s">
        <v>223</v>
      </c>
      <c r="C129" t="s">
        <v>232</v>
      </c>
      <c r="D129" s="1">
        <v>20.2</v>
      </c>
      <c r="E129" s="2">
        <v>4.45</v>
      </c>
      <c r="F129" s="2">
        <v>89.89</v>
      </c>
      <c r="G129" t="s">
        <v>224</v>
      </c>
      <c r="H129" t="s">
        <v>14</v>
      </c>
      <c r="I129" t="s">
        <v>14</v>
      </c>
    </row>
    <row r="130" spans="1:9">
      <c r="A130" t="s">
        <v>233</v>
      </c>
      <c r="B130" t="s">
        <v>223</v>
      </c>
      <c r="C130" t="s">
        <v>232</v>
      </c>
      <c r="D130" s="1">
        <v>20.28</v>
      </c>
      <c r="E130" s="2">
        <v>4.45</v>
      </c>
      <c r="F130" s="2">
        <v>90.25</v>
      </c>
      <c r="G130" t="s">
        <v>224</v>
      </c>
      <c r="H130" t="s">
        <v>14</v>
      </c>
      <c r="I130" t="s">
        <v>14</v>
      </c>
    </row>
    <row r="131" spans="1:9">
      <c r="A131" t="s">
        <v>234</v>
      </c>
      <c r="B131" t="s">
        <v>223</v>
      </c>
      <c r="C131" t="s">
        <v>235</v>
      </c>
      <c r="D131" s="1">
        <v>20.28</v>
      </c>
      <c r="E131" s="2">
        <v>4.45</v>
      </c>
      <c r="F131" s="2">
        <v>90.25</v>
      </c>
      <c r="G131" t="s">
        <v>224</v>
      </c>
      <c r="H131" t="s">
        <v>14</v>
      </c>
      <c r="I131" t="s">
        <v>14</v>
      </c>
    </row>
    <row r="132" spans="1:9">
      <c r="A132" t="s">
        <v>236</v>
      </c>
      <c r="B132" t="s">
        <v>223</v>
      </c>
      <c r="C132" t="s">
        <v>152</v>
      </c>
      <c r="D132" s="1">
        <v>20.3</v>
      </c>
      <c r="E132" s="2">
        <v>4.45</v>
      </c>
      <c r="F132" s="2">
        <v>90.34</v>
      </c>
      <c r="G132" t="s">
        <v>224</v>
      </c>
      <c r="H132" t="s">
        <v>14</v>
      </c>
      <c r="I132" t="s">
        <v>14</v>
      </c>
    </row>
    <row r="133" spans="1:9">
      <c r="A133" t="s">
        <v>237</v>
      </c>
      <c r="B133" t="s">
        <v>223</v>
      </c>
      <c r="C133" t="s">
        <v>238</v>
      </c>
      <c r="D133" s="1">
        <v>20.24</v>
      </c>
      <c r="E133" s="2">
        <v>5.6</v>
      </c>
      <c r="F133" s="2">
        <v>113.34</v>
      </c>
      <c r="G133" t="s">
        <v>224</v>
      </c>
      <c r="H133" t="s">
        <v>14</v>
      </c>
      <c r="I133" t="s">
        <v>14</v>
      </c>
    </row>
    <row r="134" spans="1:9">
      <c r="A134" t="s">
        <v>239</v>
      </c>
      <c r="B134" t="s">
        <v>223</v>
      </c>
      <c r="C134" t="s">
        <v>152</v>
      </c>
      <c r="D134" s="1">
        <v>20.29</v>
      </c>
      <c r="E134" s="2">
        <v>4.45</v>
      </c>
      <c r="F134" s="2">
        <v>90.29</v>
      </c>
      <c r="G134" t="s">
        <v>224</v>
      </c>
      <c r="H134" t="s">
        <v>14</v>
      </c>
      <c r="I134" t="s">
        <v>14</v>
      </c>
    </row>
    <row r="135" spans="1:9">
      <c r="A135" t="s">
        <v>240</v>
      </c>
      <c r="B135" t="s">
        <v>223</v>
      </c>
      <c r="C135" t="s">
        <v>241</v>
      </c>
      <c r="D135" s="1">
        <v>20.32</v>
      </c>
      <c r="E135" s="2">
        <v>3.6</v>
      </c>
      <c r="F135" s="2">
        <v>73.15</v>
      </c>
      <c r="G135" t="s">
        <v>224</v>
      </c>
      <c r="H135" t="s">
        <v>14</v>
      </c>
      <c r="I135" t="s">
        <v>14</v>
      </c>
    </row>
    <row r="136" spans="1:9">
      <c r="A136" t="s">
        <v>242</v>
      </c>
      <c r="B136" t="s">
        <v>243</v>
      </c>
      <c r="C136" t="s">
        <v>244</v>
      </c>
      <c r="D136" s="1">
        <v>24.57</v>
      </c>
      <c r="E136" s="2">
        <v>5.05</v>
      </c>
      <c r="F136" s="2">
        <v>124.08</v>
      </c>
      <c r="G136" t="s">
        <v>245</v>
      </c>
      <c r="H136" t="s">
        <v>14</v>
      </c>
      <c r="I136" t="s">
        <v>14</v>
      </c>
    </row>
    <row r="137" spans="1:9">
      <c r="A137" t="s">
        <v>246</v>
      </c>
      <c r="B137" t="s">
        <v>243</v>
      </c>
      <c r="C137" t="s">
        <v>247</v>
      </c>
      <c r="D137" s="1">
        <v>24.68</v>
      </c>
      <c r="E137" s="2">
        <v>4.35</v>
      </c>
      <c r="F137" s="2">
        <v>107.36</v>
      </c>
      <c r="G137" t="s">
        <v>245</v>
      </c>
      <c r="H137" t="s">
        <v>14</v>
      </c>
      <c r="I137" t="s">
        <v>14</v>
      </c>
    </row>
    <row r="138" spans="1:9">
      <c r="A138" t="s">
        <v>248</v>
      </c>
      <c r="B138" t="s">
        <v>243</v>
      </c>
      <c r="C138" t="s">
        <v>249</v>
      </c>
      <c r="D138" s="1">
        <v>24.68</v>
      </c>
      <c r="E138" s="2">
        <v>3.35</v>
      </c>
      <c r="F138" s="2">
        <v>82.68</v>
      </c>
      <c r="G138" t="s">
        <v>245</v>
      </c>
      <c r="H138" t="s">
        <v>14</v>
      </c>
      <c r="I138" t="s">
        <v>14</v>
      </c>
    </row>
    <row r="139" spans="1:9">
      <c r="A139" t="s">
        <v>250</v>
      </c>
      <c r="B139" t="s">
        <v>243</v>
      </c>
      <c r="C139" t="s">
        <v>251</v>
      </c>
      <c r="D139" s="1">
        <v>24.6</v>
      </c>
      <c r="E139" s="2">
        <v>4.1</v>
      </c>
      <c r="F139" s="2">
        <v>100.86</v>
      </c>
      <c r="G139" t="s">
        <v>245</v>
      </c>
      <c r="H139" t="s">
        <v>14</v>
      </c>
      <c r="I139" t="s">
        <v>14</v>
      </c>
    </row>
    <row r="140" spans="1:9">
      <c r="A140" t="s">
        <v>252</v>
      </c>
      <c r="B140" t="s">
        <v>243</v>
      </c>
      <c r="C140" t="s">
        <v>253</v>
      </c>
      <c r="D140" s="1">
        <v>24.64</v>
      </c>
      <c r="E140" s="2">
        <v>5.35</v>
      </c>
      <c r="F140" s="2">
        <v>131.82</v>
      </c>
      <c r="G140" t="s">
        <v>245</v>
      </c>
      <c r="H140" t="s">
        <v>14</v>
      </c>
      <c r="I140" t="s">
        <v>14</v>
      </c>
    </row>
    <row r="141" spans="1:9">
      <c r="A141" t="s">
        <v>254</v>
      </c>
      <c r="B141" t="s">
        <v>243</v>
      </c>
      <c r="C141" t="s">
        <v>255</v>
      </c>
      <c r="D141" s="1">
        <v>24.54</v>
      </c>
      <c r="E141" s="2">
        <v>4.1</v>
      </c>
      <c r="F141" s="2">
        <v>100.61</v>
      </c>
      <c r="G141" t="s">
        <v>245</v>
      </c>
      <c r="H141" t="s">
        <v>14</v>
      </c>
      <c r="I141" t="s">
        <v>14</v>
      </c>
    </row>
    <row r="142" spans="1:9">
      <c r="A142" t="s">
        <v>256</v>
      </c>
      <c r="B142" t="s">
        <v>243</v>
      </c>
      <c r="C142" t="s">
        <v>257</v>
      </c>
      <c r="D142" s="1">
        <v>24.61</v>
      </c>
      <c r="E142" s="2">
        <v>4.1</v>
      </c>
      <c r="F142" s="2">
        <v>100.9</v>
      </c>
      <c r="G142" t="s">
        <v>245</v>
      </c>
      <c r="H142" t="s">
        <v>14</v>
      </c>
      <c r="I142" t="s">
        <v>14</v>
      </c>
    </row>
    <row r="143" spans="1:9">
      <c r="A143" t="s">
        <v>258</v>
      </c>
      <c r="B143" t="s">
        <v>243</v>
      </c>
      <c r="C143" t="s">
        <v>259</v>
      </c>
      <c r="D143" s="1">
        <v>24.45</v>
      </c>
      <c r="E143" s="2">
        <v>4.85</v>
      </c>
      <c r="F143" s="2">
        <v>118.58</v>
      </c>
      <c r="G143" t="s">
        <v>245</v>
      </c>
      <c r="H143" t="s">
        <v>14</v>
      </c>
      <c r="I143" t="s">
        <v>14</v>
      </c>
    </row>
    <row r="144" spans="1:9">
      <c r="A144" t="s">
        <v>260</v>
      </c>
      <c r="B144" t="s">
        <v>243</v>
      </c>
      <c r="C144" t="s">
        <v>261</v>
      </c>
      <c r="D144" s="1">
        <v>24.71</v>
      </c>
      <c r="E144" s="2">
        <v>5.6</v>
      </c>
      <c r="F144" s="2">
        <v>138.38</v>
      </c>
      <c r="G144" t="s">
        <v>245</v>
      </c>
      <c r="H144" t="s">
        <v>14</v>
      </c>
      <c r="I144" t="s">
        <v>14</v>
      </c>
    </row>
    <row r="145" spans="1:9">
      <c r="A145" t="s">
        <v>262</v>
      </c>
      <c r="B145" t="s">
        <v>243</v>
      </c>
      <c r="C145" t="s">
        <v>255</v>
      </c>
      <c r="D145" s="1">
        <v>24.5</v>
      </c>
      <c r="E145" s="2">
        <v>4.1</v>
      </c>
      <c r="F145" s="2">
        <v>100.45</v>
      </c>
      <c r="G145" t="s">
        <v>245</v>
      </c>
      <c r="H145" t="s">
        <v>14</v>
      </c>
      <c r="I145" t="s">
        <v>14</v>
      </c>
    </row>
    <row r="146" spans="1:9">
      <c r="A146" t="s">
        <v>263</v>
      </c>
      <c r="B146" t="s">
        <v>243</v>
      </c>
      <c r="C146" t="s">
        <v>259</v>
      </c>
      <c r="D146" s="1">
        <v>24.63</v>
      </c>
      <c r="E146" s="2">
        <v>4.85</v>
      </c>
      <c r="F146" s="2">
        <v>119.46</v>
      </c>
      <c r="G146" t="s">
        <v>245</v>
      </c>
      <c r="H146" t="s">
        <v>14</v>
      </c>
      <c r="I146" t="s">
        <v>14</v>
      </c>
    </row>
    <row r="147" spans="1:9">
      <c r="A147" t="s">
        <v>264</v>
      </c>
      <c r="B147" t="s">
        <v>243</v>
      </c>
      <c r="C147" t="s">
        <v>259</v>
      </c>
      <c r="D147" s="1">
        <v>24.7</v>
      </c>
      <c r="E147" s="2">
        <v>4.85</v>
      </c>
      <c r="F147" s="2">
        <v>119.79</v>
      </c>
      <c r="G147" t="s">
        <v>245</v>
      </c>
      <c r="H147" t="s">
        <v>14</v>
      </c>
      <c r="I147" t="s">
        <v>14</v>
      </c>
    </row>
    <row r="148" spans="1:9">
      <c r="A148" t="s">
        <v>265</v>
      </c>
      <c r="B148" t="s">
        <v>243</v>
      </c>
      <c r="C148" t="s">
        <v>266</v>
      </c>
      <c r="D148" s="1">
        <v>24.46</v>
      </c>
      <c r="E148" s="2">
        <v>4.85</v>
      </c>
      <c r="F148" s="2">
        <v>118.63</v>
      </c>
      <c r="G148" t="s">
        <v>245</v>
      </c>
      <c r="H148" t="s">
        <v>14</v>
      </c>
      <c r="I148" t="s">
        <v>14</v>
      </c>
    </row>
    <row r="149" spans="1:9">
      <c r="A149" t="s">
        <v>267</v>
      </c>
      <c r="B149" t="s">
        <v>243</v>
      </c>
      <c r="C149" t="s">
        <v>244</v>
      </c>
      <c r="D149" s="1">
        <v>24.52</v>
      </c>
      <c r="E149" s="2">
        <v>5.05</v>
      </c>
      <c r="F149" s="2">
        <v>123.83</v>
      </c>
      <c r="G149" t="s">
        <v>245</v>
      </c>
      <c r="H149" t="s">
        <v>14</v>
      </c>
      <c r="I149" t="s">
        <v>14</v>
      </c>
    </row>
    <row r="150" spans="1:9">
      <c r="A150" t="s">
        <v>268</v>
      </c>
      <c r="B150" t="s">
        <v>243</v>
      </c>
      <c r="C150" t="s">
        <v>269</v>
      </c>
      <c r="D150" s="1">
        <v>24.37</v>
      </c>
      <c r="E150" s="2">
        <v>3.6</v>
      </c>
      <c r="F150" s="2">
        <v>87.73</v>
      </c>
      <c r="G150" t="s">
        <v>245</v>
      </c>
      <c r="H150" t="s">
        <v>14</v>
      </c>
      <c r="I150" t="s">
        <v>14</v>
      </c>
    </row>
    <row r="151" spans="1:9">
      <c r="A151" t="s">
        <v>270</v>
      </c>
      <c r="B151" t="s">
        <v>243</v>
      </c>
      <c r="C151" t="s">
        <v>266</v>
      </c>
      <c r="D151" s="1">
        <v>24.6</v>
      </c>
      <c r="E151" s="2">
        <v>4.85</v>
      </c>
      <c r="F151" s="2">
        <v>119.31</v>
      </c>
      <c r="G151" t="s">
        <v>245</v>
      </c>
      <c r="H151" t="s">
        <v>14</v>
      </c>
      <c r="I151" t="s">
        <v>14</v>
      </c>
    </row>
    <row r="152" spans="1:9">
      <c r="A152" t="s">
        <v>271</v>
      </c>
      <c r="B152" t="s">
        <v>243</v>
      </c>
      <c r="C152" t="s">
        <v>259</v>
      </c>
      <c r="D152" s="1">
        <v>24.43</v>
      </c>
      <c r="E152" s="2">
        <v>4.85</v>
      </c>
      <c r="F152" s="2">
        <v>118.49</v>
      </c>
      <c r="G152" t="s">
        <v>245</v>
      </c>
      <c r="H152" t="s">
        <v>14</v>
      </c>
      <c r="I152" t="s">
        <v>14</v>
      </c>
    </row>
    <row r="153" spans="1:9">
      <c r="A153" t="s">
        <v>272</v>
      </c>
      <c r="B153" t="s">
        <v>243</v>
      </c>
      <c r="C153" t="s">
        <v>273</v>
      </c>
      <c r="D153" s="1">
        <v>24.55</v>
      </c>
      <c r="E153" s="2">
        <v>6.3</v>
      </c>
      <c r="F153" s="2">
        <v>154.66</v>
      </c>
      <c r="G153" t="s">
        <v>245</v>
      </c>
      <c r="H153" t="s">
        <v>14</v>
      </c>
      <c r="I153" t="s">
        <v>14</v>
      </c>
    </row>
    <row r="154" spans="1:9">
      <c r="A154" t="s">
        <v>274</v>
      </c>
      <c r="B154" t="s">
        <v>243</v>
      </c>
      <c r="C154" t="s">
        <v>247</v>
      </c>
      <c r="D154" s="1">
        <v>24.74</v>
      </c>
      <c r="E154" s="2">
        <v>4.35</v>
      </c>
      <c r="F154" s="2">
        <v>107.62</v>
      </c>
      <c r="G154" t="s">
        <v>245</v>
      </c>
      <c r="H154" t="s">
        <v>14</v>
      </c>
      <c r="I154" t="s">
        <v>14</v>
      </c>
    </row>
    <row r="155" spans="1:9">
      <c r="A155" t="s">
        <v>275</v>
      </c>
      <c r="B155" t="s">
        <v>243</v>
      </c>
      <c r="C155" t="s">
        <v>247</v>
      </c>
      <c r="D155" s="1">
        <v>24.31</v>
      </c>
      <c r="E155" s="2">
        <v>4.35</v>
      </c>
      <c r="F155" s="2">
        <v>105.75</v>
      </c>
      <c r="G155" t="s">
        <v>245</v>
      </c>
      <c r="H155" t="s">
        <v>14</v>
      </c>
      <c r="I155" t="s">
        <v>14</v>
      </c>
    </row>
    <row r="156" spans="1:9">
      <c r="A156" t="s">
        <v>276</v>
      </c>
      <c r="B156" t="s">
        <v>243</v>
      </c>
      <c r="C156" t="s">
        <v>259</v>
      </c>
      <c r="D156" s="1">
        <v>24.72</v>
      </c>
      <c r="E156" s="2">
        <v>4.85</v>
      </c>
      <c r="F156" s="2">
        <v>119.89</v>
      </c>
      <c r="G156" t="s">
        <v>245</v>
      </c>
      <c r="H156" t="s">
        <v>14</v>
      </c>
      <c r="I156" t="s">
        <v>14</v>
      </c>
    </row>
    <row r="157" spans="1:9">
      <c r="A157" t="s">
        <v>277</v>
      </c>
      <c r="B157" t="s">
        <v>243</v>
      </c>
      <c r="C157" t="s">
        <v>257</v>
      </c>
      <c r="D157" s="1">
        <v>24.65</v>
      </c>
      <c r="E157" s="2">
        <v>4.1</v>
      </c>
      <c r="F157" s="2">
        <v>101.06</v>
      </c>
      <c r="G157" t="s">
        <v>245</v>
      </c>
      <c r="H157" t="s">
        <v>14</v>
      </c>
      <c r="I157" t="s">
        <v>14</v>
      </c>
    </row>
    <row r="158" spans="1:9">
      <c r="A158" t="s">
        <v>278</v>
      </c>
      <c r="B158" t="s">
        <v>279</v>
      </c>
      <c r="C158" t="s">
        <v>280</v>
      </c>
      <c r="D158" s="1">
        <v>20.98</v>
      </c>
      <c r="E158" s="2">
        <v>5.85</v>
      </c>
      <c r="F158" s="2">
        <v>122.73</v>
      </c>
      <c r="G158" t="s">
        <v>281</v>
      </c>
      <c r="H158" t="s">
        <v>282</v>
      </c>
      <c r="I158" t="s">
        <v>282</v>
      </c>
    </row>
    <row r="159" spans="1:9">
      <c r="A159" t="s">
        <v>283</v>
      </c>
      <c r="B159" t="s">
        <v>279</v>
      </c>
      <c r="C159" t="s">
        <v>284</v>
      </c>
      <c r="D159" s="1">
        <v>20.91</v>
      </c>
      <c r="E159" s="2">
        <v>5.35</v>
      </c>
      <c r="F159" s="2">
        <v>111.87</v>
      </c>
      <c r="G159" t="s">
        <v>281</v>
      </c>
      <c r="H159" t="s">
        <v>14</v>
      </c>
      <c r="I159" t="s">
        <v>14</v>
      </c>
    </row>
    <row r="160" spans="1:9">
      <c r="A160" t="s">
        <v>285</v>
      </c>
      <c r="B160" t="s">
        <v>279</v>
      </c>
      <c r="C160" t="s">
        <v>284</v>
      </c>
      <c r="D160" s="1">
        <v>21.06</v>
      </c>
      <c r="E160" s="2">
        <v>5.35</v>
      </c>
      <c r="F160" s="2">
        <v>112.67</v>
      </c>
      <c r="G160" t="s">
        <v>281</v>
      </c>
      <c r="H160" t="s">
        <v>14</v>
      </c>
      <c r="I160" t="s">
        <v>14</v>
      </c>
    </row>
    <row r="161" spans="1:9">
      <c r="A161" t="s">
        <v>286</v>
      </c>
      <c r="B161" t="s">
        <v>279</v>
      </c>
      <c r="C161" t="s">
        <v>287</v>
      </c>
      <c r="D161" s="1">
        <v>20.96</v>
      </c>
      <c r="E161" s="2">
        <v>3.6</v>
      </c>
      <c r="F161" s="2">
        <v>75.46</v>
      </c>
      <c r="G161" t="s">
        <v>281</v>
      </c>
      <c r="H161" t="s">
        <v>14</v>
      </c>
      <c r="I161" t="s">
        <v>14</v>
      </c>
    </row>
    <row r="162" spans="1:9">
      <c r="A162" t="s">
        <v>288</v>
      </c>
      <c r="B162" t="s">
        <v>279</v>
      </c>
      <c r="C162" t="s">
        <v>289</v>
      </c>
      <c r="D162" s="1">
        <v>20.92</v>
      </c>
      <c r="E162" s="2">
        <v>3.6</v>
      </c>
      <c r="F162" s="2">
        <v>75.31</v>
      </c>
      <c r="G162" t="s">
        <v>281</v>
      </c>
      <c r="H162" t="s">
        <v>14</v>
      </c>
      <c r="I162" t="s">
        <v>14</v>
      </c>
    </row>
    <row r="163" spans="1:9">
      <c r="A163" t="s">
        <v>290</v>
      </c>
      <c r="B163" t="s">
        <v>279</v>
      </c>
      <c r="C163" t="s">
        <v>291</v>
      </c>
      <c r="D163" s="1">
        <v>20.99</v>
      </c>
      <c r="E163" s="2">
        <v>6.35</v>
      </c>
      <c r="F163" s="2">
        <v>133.29</v>
      </c>
      <c r="G163" t="s">
        <v>281</v>
      </c>
      <c r="H163" t="s">
        <v>14</v>
      </c>
      <c r="I163" t="s">
        <v>14</v>
      </c>
    </row>
    <row r="164" spans="1:9">
      <c r="A164" t="s">
        <v>292</v>
      </c>
      <c r="B164" t="s">
        <v>279</v>
      </c>
      <c r="C164" t="s">
        <v>293</v>
      </c>
      <c r="D164" s="1">
        <v>20.94</v>
      </c>
      <c r="E164" s="2">
        <v>4.1</v>
      </c>
      <c r="F164" s="2">
        <v>85.85</v>
      </c>
      <c r="G164" t="s">
        <v>281</v>
      </c>
      <c r="H164" t="s">
        <v>14</v>
      </c>
      <c r="I164" t="s">
        <v>14</v>
      </c>
    </row>
    <row r="165" spans="1:9">
      <c r="A165" t="s">
        <v>294</v>
      </c>
      <c r="B165" t="s">
        <v>279</v>
      </c>
      <c r="C165" t="s">
        <v>289</v>
      </c>
      <c r="D165" s="1">
        <v>20.96</v>
      </c>
      <c r="E165" s="2">
        <v>3.6</v>
      </c>
      <c r="F165" s="2">
        <v>75.46</v>
      </c>
      <c r="G165" t="s">
        <v>281</v>
      </c>
      <c r="H165" t="s">
        <v>14</v>
      </c>
      <c r="I165" t="s">
        <v>14</v>
      </c>
    </row>
    <row r="166" spans="1:9">
      <c r="A166" t="s">
        <v>295</v>
      </c>
      <c r="B166" t="s">
        <v>279</v>
      </c>
      <c r="C166" t="s">
        <v>296</v>
      </c>
      <c r="D166" s="1">
        <v>20.96</v>
      </c>
      <c r="E166" s="2">
        <v>5.6</v>
      </c>
      <c r="F166" s="2">
        <v>117.38</v>
      </c>
      <c r="G166" t="s">
        <v>281</v>
      </c>
      <c r="H166" t="s">
        <v>14</v>
      </c>
      <c r="I166" t="s">
        <v>14</v>
      </c>
    </row>
    <row r="167" spans="1:9">
      <c r="A167" t="s">
        <v>297</v>
      </c>
      <c r="B167" t="s">
        <v>279</v>
      </c>
      <c r="C167" t="s">
        <v>298</v>
      </c>
      <c r="D167" s="1">
        <v>20.91</v>
      </c>
      <c r="E167" s="2">
        <v>6.3</v>
      </c>
      <c r="F167" s="2">
        <v>131.73</v>
      </c>
      <c r="G167" t="s">
        <v>281</v>
      </c>
      <c r="H167" t="s">
        <v>14</v>
      </c>
      <c r="I167" t="s">
        <v>14</v>
      </c>
    </row>
    <row r="168" spans="1:9">
      <c r="A168" t="s">
        <v>299</v>
      </c>
      <c r="B168" t="s">
        <v>279</v>
      </c>
      <c r="C168" t="s">
        <v>300</v>
      </c>
      <c r="D168" s="1">
        <v>21.06</v>
      </c>
      <c r="E168" s="2">
        <v>6.1</v>
      </c>
      <c r="F168" s="2">
        <v>128.47</v>
      </c>
      <c r="G168" t="s">
        <v>281</v>
      </c>
      <c r="H168" t="s">
        <v>14</v>
      </c>
      <c r="I168" t="s">
        <v>14</v>
      </c>
    </row>
    <row r="169" spans="1:9">
      <c r="A169" t="s">
        <v>301</v>
      </c>
      <c r="B169" t="s">
        <v>279</v>
      </c>
      <c r="C169" t="s">
        <v>300</v>
      </c>
      <c r="D169" s="1">
        <v>20.97</v>
      </c>
      <c r="E169" s="2">
        <v>6.1</v>
      </c>
      <c r="F169" s="2">
        <v>127.92</v>
      </c>
      <c r="G169" t="s">
        <v>281</v>
      </c>
      <c r="H169" t="s">
        <v>14</v>
      </c>
      <c r="I169" t="s">
        <v>14</v>
      </c>
    </row>
    <row r="170" spans="1:9">
      <c r="A170" t="s">
        <v>302</v>
      </c>
      <c r="B170" t="s">
        <v>279</v>
      </c>
      <c r="C170" t="s">
        <v>303</v>
      </c>
      <c r="D170" s="1">
        <v>20.82</v>
      </c>
      <c r="E170" s="2">
        <v>5.05</v>
      </c>
      <c r="F170" s="2">
        <v>105.14</v>
      </c>
      <c r="G170" t="s">
        <v>281</v>
      </c>
      <c r="H170" t="s">
        <v>14</v>
      </c>
      <c r="I170" t="s">
        <v>14</v>
      </c>
    </row>
    <row r="171" spans="1:9">
      <c r="A171" t="s">
        <v>304</v>
      </c>
      <c r="B171" t="s">
        <v>279</v>
      </c>
      <c r="C171" t="s">
        <v>293</v>
      </c>
      <c r="D171" s="1">
        <v>20.76</v>
      </c>
      <c r="E171" s="2">
        <v>4.1</v>
      </c>
      <c r="F171" s="2">
        <v>85.12</v>
      </c>
      <c r="G171" t="s">
        <v>281</v>
      </c>
      <c r="H171" t="s">
        <v>14</v>
      </c>
      <c r="I171" t="s">
        <v>14</v>
      </c>
    </row>
    <row r="172" spans="1:9">
      <c r="A172" t="s">
        <v>305</v>
      </c>
      <c r="B172" t="s">
        <v>279</v>
      </c>
      <c r="C172" t="s">
        <v>306</v>
      </c>
      <c r="D172" s="1">
        <v>20.87</v>
      </c>
      <c r="E172" s="2">
        <v>5.05</v>
      </c>
      <c r="F172" s="2">
        <v>105.39</v>
      </c>
      <c r="G172" t="s">
        <v>281</v>
      </c>
      <c r="H172" t="s">
        <v>14</v>
      </c>
      <c r="I172" t="s">
        <v>14</v>
      </c>
    </row>
    <row r="173" spans="1:9">
      <c r="A173" t="s">
        <v>307</v>
      </c>
      <c r="B173" t="s">
        <v>279</v>
      </c>
      <c r="C173" t="s">
        <v>308</v>
      </c>
      <c r="D173" s="1">
        <v>20.79</v>
      </c>
      <c r="E173" s="2">
        <v>4.1</v>
      </c>
      <c r="F173" s="2">
        <v>85.24</v>
      </c>
      <c r="G173" t="s">
        <v>281</v>
      </c>
      <c r="H173" t="s">
        <v>14</v>
      </c>
      <c r="I173" t="s">
        <v>14</v>
      </c>
    </row>
    <row r="174" spans="1:9">
      <c r="A174" t="s">
        <v>309</v>
      </c>
      <c r="B174" t="s">
        <v>310</v>
      </c>
      <c r="C174" t="s">
        <v>74</v>
      </c>
      <c r="D174" s="1">
        <v>21.18</v>
      </c>
      <c r="E174" s="2">
        <v>8.65</v>
      </c>
      <c r="F174" s="2">
        <v>183.21</v>
      </c>
      <c r="G174" t="s">
        <v>311</v>
      </c>
      <c r="H174" t="s">
        <v>14</v>
      </c>
      <c r="I174" t="s">
        <v>14</v>
      </c>
    </row>
    <row r="175" spans="1:9">
      <c r="A175" t="s">
        <v>312</v>
      </c>
      <c r="B175" t="s">
        <v>310</v>
      </c>
      <c r="C175" t="s">
        <v>76</v>
      </c>
      <c r="D175" s="1">
        <v>21.38</v>
      </c>
      <c r="E175" s="2">
        <v>4.05</v>
      </c>
      <c r="F175" s="2">
        <v>86.59</v>
      </c>
      <c r="G175" t="s">
        <v>311</v>
      </c>
      <c r="H175" t="s">
        <v>14</v>
      </c>
      <c r="I175" t="s">
        <v>14</v>
      </c>
    </row>
    <row r="176" spans="1:9">
      <c r="A176" t="s">
        <v>313</v>
      </c>
      <c r="B176" t="s">
        <v>314</v>
      </c>
      <c r="C176" t="s">
        <v>291</v>
      </c>
      <c r="D176" s="1">
        <v>21.66</v>
      </c>
      <c r="E176" s="2">
        <v>6.35</v>
      </c>
      <c r="F176" s="2">
        <v>137.54</v>
      </c>
      <c r="G176" t="s">
        <v>315</v>
      </c>
      <c r="H176" t="s">
        <v>14</v>
      </c>
      <c r="I176" t="s">
        <v>14</v>
      </c>
    </row>
    <row r="177" spans="1:9">
      <c r="A177" t="s">
        <v>316</v>
      </c>
      <c r="B177" t="s">
        <v>317</v>
      </c>
      <c r="C177" t="s">
        <v>318</v>
      </c>
      <c r="D177" s="1">
        <v>16.1</v>
      </c>
      <c r="E177" s="2">
        <v>5.35</v>
      </c>
      <c r="F177" s="2">
        <v>86.14</v>
      </c>
      <c r="G177" t="s">
        <v>319</v>
      </c>
      <c r="H177" t="s">
        <v>14</v>
      </c>
      <c r="I177" t="s">
        <v>14</v>
      </c>
    </row>
    <row r="178" spans="1:9">
      <c r="A178" t="s">
        <v>320</v>
      </c>
      <c r="B178" t="s">
        <v>317</v>
      </c>
      <c r="C178" t="s">
        <v>321</v>
      </c>
      <c r="D178" s="1">
        <v>15.98</v>
      </c>
      <c r="E178" s="2">
        <v>10.4</v>
      </c>
      <c r="F178" s="2">
        <v>166.19</v>
      </c>
      <c r="G178" t="s">
        <v>319</v>
      </c>
      <c r="H178" t="s">
        <v>14</v>
      </c>
      <c r="I178" t="s">
        <v>14</v>
      </c>
    </row>
    <row r="179" spans="1:9">
      <c r="A179" t="s">
        <v>322</v>
      </c>
      <c r="B179" t="s">
        <v>317</v>
      </c>
      <c r="C179" t="s">
        <v>59</v>
      </c>
      <c r="D179" s="1">
        <v>16</v>
      </c>
      <c r="E179" s="2">
        <v>5.35</v>
      </c>
      <c r="F179" s="2">
        <v>85.6</v>
      </c>
      <c r="G179" t="s">
        <v>319</v>
      </c>
      <c r="H179" t="s">
        <v>14</v>
      </c>
      <c r="I179" t="s">
        <v>14</v>
      </c>
    </row>
    <row r="180" spans="1:9">
      <c r="A180" t="s">
        <v>323</v>
      </c>
      <c r="B180" t="s">
        <v>317</v>
      </c>
      <c r="C180" t="s">
        <v>55</v>
      </c>
      <c r="D180" s="1">
        <v>15.98</v>
      </c>
      <c r="E180" s="2">
        <v>5.85</v>
      </c>
      <c r="F180" s="2">
        <v>93.48</v>
      </c>
      <c r="G180" t="s">
        <v>319</v>
      </c>
      <c r="H180" t="s">
        <v>14</v>
      </c>
      <c r="I180" t="s">
        <v>14</v>
      </c>
    </row>
    <row r="181" spans="1:9">
      <c r="A181" t="s">
        <v>324</v>
      </c>
      <c r="B181" t="s">
        <v>317</v>
      </c>
      <c r="C181" t="s">
        <v>325</v>
      </c>
      <c r="D181" s="1">
        <v>16.12</v>
      </c>
      <c r="E181" s="2">
        <v>6.1</v>
      </c>
      <c r="F181" s="2">
        <v>98.33</v>
      </c>
      <c r="G181" t="s">
        <v>319</v>
      </c>
      <c r="H181" t="s">
        <v>14</v>
      </c>
      <c r="I181" t="s">
        <v>14</v>
      </c>
    </row>
    <row r="182" spans="1:9">
      <c r="A182" t="s">
        <v>326</v>
      </c>
      <c r="B182" t="s">
        <v>317</v>
      </c>
      <c r="C182" t="s">
        <v>327</v>
      </c>
      <c r="D182" s="1">
        <v>16.07</v>
      </c>
      <c r="E182" s="2">
        <v>7.65</v>
      </c>
      <c r="F182" s="2">
        <v>122.94</v>
      </c>
      <c r="G182" t="s">
        <v>319</v>
      </c>
      <c r="H182" t="s">
        <v>14</v>
      </c>
      <c r="I182" t="s">
        <v>14</v>
      </c>
    </row>
    <row r="183" spans="1:9">
      <c r="A183" t="s">
        <v>328</v>
      </c>
      <c r="B183" t="s">
        <v>317</v>
      </c>
      <c r="C183" t="s">
        <v>57</v>
      </c>
      <c r="D183" s="1">
        <v>15.88</v>
      </c>
      <c r="E183" s="2">
        <v>5.85</v>
      </c>
      <c r="F183" s="2">
        <v>92.9</v>
      </c>
      <c r="G183" t="s">
        <v>319</v>
      </c>
      <c r="H183" t="s">
        <v>14</v>
      </c>
      <c r="I183" t="s">
        <v>14</v>
      </c>
    </row>
    <row r="184" spans="1:9">
      <c r="A184" t="s">
        <v>329</v>
      </c>
      <c r="B184" t="s">
        <v>317</v>
      </c>
      <c r="C184" t="s">
        <v>59</v>
      </c>
      <c r="D184" s="1">
        <v>15.99</v>
      </c>
      <c r="E184" s="2">
        <v>5.35</v>
      </c>
      <c r="F184" s="2">
        <v>85.55</v>
      </c>
      <c r="G184" t="s">
        <v>319</v>
      </c>
      <c r="H184" t="s">
        <v>14</v>
      </c>
      <c r="I184" t="s">
        <v>14</v>
      </c>
    </row>
    <row r="185" spans="1:9">
      <c r="A185" t="s">
        <v>330</v>
      </c>
      <c r="B185" t="s">
        <v>317</v>
      </c>
      <c r="C185" t="s">
        <v>321</v>
      </c>
      <c r="D185" s="1">
        <v>16.1</v>
      </c>
      <c r="E185" s="2">
        <v>10.4</v>
      </c>
      <c r="F185" s="2">
        <v>167.44</v>
      </c>
      <c r="G185" t="s">
        <v>319</v>
      </c>
      <c r="H185" t="s">
        <v>14</v>
      </c>
      <c r="I185" t="s">
        <v>14</v>
      </c>
    </row>
    <row r="186" spans="1:9">
      <c r="A186" t="s">
        <v>331</v>
      </c>
      <c r="B186" t="s">
        <v>317</v>
      </c>
      <c r="C186" t="s">
        <v>57</v>
      </c>
      <c r="D186" s="1">
        <v>15.91</v>
      </c>
      <c r="E186" s="2">
        <v>5.85</v>
      </c>
      <c r="F186" s="2">
        <v>93.07</v>
      </c>
      <c r="G186" t="s">
        <v>319</v>
      </c>
      <c r="H186" t="s">
        <v>14</v>
      </c>
      <c r="I186" t="s">
        <v>14</v>
      </c>
    </row>
    <row r="187" spans="1:9">
      <c r="A187" t="s">
        <v>332</v>
      </c>
      <c r="B187" t="s">
        <v>317</v>
      </c>
      <c r="C187" t="s">
        <v>327</v>
      </c>
      <c r="D187" s="1">
        <v>16.04</v>
      </c>
      <c r="E187" s="2">
        <v>7.65</v>
      </c>
      <c r="F187" s="2">
        <v>122.71</v>
      </c>
      <c r="G187" t="s">
        <v>319</v>
      </c>
      <c r="H187" t="s">
        <v>14</v>
      </c>
      <c r="I187" t="s">
        <v>14</v>
      </c>
    </row>
    <row r="188" spans="1:9">
      <c r="A188" t="s">
        <v>333</v>
      </c>
      <c r="B188" t="s">
        <v>334</v>
      </c>
      <c r="C188" t="s">
        <v>335</v>
      </c>
      <c r="D188" s="1">
        <v>17.56</v>
      </c>
      <c r="E188" s="2">
        <v>6.1</v>
      </c>
      <c r="F188" s="2">
        <v>107.12</v>
      </c>
      <c r="G188" t="s">
        <v>336</v>
      </c>
      <c r="H188" t="s">
        <v>337</v>
      </c>
      <c r="I188" t="s">
        <v>337</v>
      </c>
    </row>
    <row r="189" spans="1:9">
      <c r="A189" t="s">
        <v>338</v>
      </c>
      <c r="B189" t="s">
        <v>334</v>
      </c>
      <c r="C189" t="s">
        <v>34</v>
      </c>
      <c r="D189" s="1">
        <v>17.58</v>
      </c>
      <c r="E189" s="2">
        <v>5.35</v>
      </c>
      <c r="F189" s="2">
        <v>94.05</v>
      </c>
      <c r="G189" t="s">
        <v>336</v>
      </c>
      <c r="H189" t="s">
        <v>337</v>
      </c>
      <c r="I189" t="s">
        <v>337</v>
      </c>
    </row>
    <row r="190" spans="1:9">
      <c r="A190" t="s">
        <v>339</v>
      </c>
      <c r="B190" t="s">
        <v>334</v>
      </c>
      <c r="C190" t="s">
        <v>340</v>
      </c>
      <c r="D190" s="1">
        <v>17.69</v>
      </c>
      <c r="E190" s="2">
        <v>4.3</v>
      </c>
      <c r="F190" s="2">
        <v>76.07</v>
      </c>
      <c r="G190" t="s">
        <v>336</v>
      </c>
      <c r="H190" t="s">
        <v>337</v>
      </c>
      <c r="I190" t="s">
        <v>337</v>
      </c>
    </row>
    <row r="191" spans="1:9">
      <c r="A191" t="s">
        <v>341</v>
      </c>
      <c r="B191" t="s">
        <v>334</v>
      </c>
      <c r="C191" t="s">
        <v>40</v>
      </c>
      <c r="D191" s="1">
        <v>17.58</v>
      </c>
      <c r="E191" s="2">
        <v>4.85</v>
      </c>
      <c r="F191" s="2">
        <v>85.26</v>
      </c>
      <c r="G191" t="s">
        <v>336</v>
      </c>
      <c r="H191" t="s">
        <v>337</v>
      </c>
      <c r="I191" t="s">
        <v>337</v>
      </c>
    </row>
    <row r="192" spans="1:9">
      <c r="A192" t="s">
        <v>342</v>
      </c>
      <c r="B192" t="s">
        <v>334</v>
      </c>
      <c r="C192" t="s">
        <v>129</v>
      </c>
      <c r="D192" s="1">
        <v>17.59</v>
      </c>
      <c r="E192" s="2">
        <v>4.8</v>
      </c>
      <c r="F192" s="2">
        <v>84.43</v>
      </c>
      <c r="G192" t="s">
        <v>336</v>
      </c>
      <c r="H192" t="s">
        <v>337</v>
      </c>
      <c r="I192" t="s">
        <v>337</v>
      </c>
    </row>
    <row r="193" spans="1:9">
      <c r="A193" t="s">
        <v>343</v>
      </c>
      <c r="B193" t="s">
        <v>334</v>
      </c>
      <c r="C193" t="s">
        <v>344</v>
      </c>
      <c r="D193" s="1">
        <v>17.66</v>
      </c>
      <c r="E193" s="2">
        <v>3.6</v>
      </c>
      <c r="F193" s="2">
        <v>63.58</v>
      </c>
      <c r="G193" t="s">
        <v>336</v>
      </c>
      <c r="H193" t="s">
        <v>337</v>
      </c>
      <c r="I193" t="s">
        <v>337</v>
      </c>
    </row>
    <row r="194" spans="1:9">
      <c r="A194" t="s">
        <v>345</v>
      </c>
      <c r="B194" t="s">
        <v>334</v>
      </c>
      <c r="C194" t="s">
        <v>40</v>
      </c>
      <c r="D194" s="1">
        <v>17.66</v>
      </c>
      <c r="E194" s="2">
        <v>4.85</v>
      </c>
      <c r="F194" s="2">
        <v>85.65</v>
      </c>
      <c r="G194" t="s">
        <v>336</v>
      </c>
      <c r="H194" t="s">
        <v>337</v>
      </c>
      <c r="I194" t="s">
        <v>337</v>
      </c>
    </row>
    <row r="195" spans="1:9">
      <c r="A195" t="s">
        <v>346</v>
      </c>
      <c r="B195" t="s">
        <v>334</v>
      </c>
      <c r="C195" t="s">
        <v>31</v>
      </c>
      <c r="D195" s="1">
        <v>17.62</v>
      </c>
      <c r="E195" s="2">
        <v>5.35</v>
      </c>
      <c r="F195" s="2">
        <v>94.27</v>
      </c>
      <c r="G195" t="s">
        <v>336</v>
      </c>
      <c r="H195" t="s">
        <v>14</v>
      </c>
      <c r="I195" t="s">
        <v>14</v>
      </c>
    </row>
    <row r="196" spans="1:9">
      <c r="A196" t="s">
        <v>347</v>
      </c>
      <c r="B196" t="s">
        <v>334</v>
      </c>
      <c r="C196" t="s">
        <v>135</v>
      </c>
      <c r="D196" s="1">
        <v>17.62</v>
      </c>
      <c r="E196" s="2">
        <v>5.35</v>
      </c>
      <c r="F196" s="2">
        <v>94.27</v>
      </c>
      <c r="G196" t="s">
        <v>336</v>
      </c>
      <c r="H196" t="s">
        <v>14</v>
      </c>
      <c r="I196" t="s">
        <v>14</v>
      </c>
    </row>
    <row r="197" spans="1:9">
      <c r="A197" t="s">
        <v>348</v>
      </c>
      <c r="B197" t="s">
        <v>334</v>
      </c>
      <c r="C197" t="s">
        <v>129</v>
      </c>
      <c r="D197" s="1">
        <v>17.63</v>
      </c>
      <c r="E197" s="2">
        <v>4.8</v>
      </c>
      <c r="F197" s="2">
        <v>84.62</v>
      </c>
      <c r="G197" t="s">
        <v>336</v>
      </c>
      <c r="H197" t="s">
        <v>14</v>
      </c>
      <c r="I197" t="s">
        <v>14</v>
      </c>
    </row>
    <row r="198" spans="1:9">
      <c r="A198" t="s">
        <v>349</v>
      </c>
      <c r="B198" t="s">
        <v>334</v>
      </c>
      <c r="C198" t="s">
        <v>38</v>
      </c>
      <c r="D198" s="1">
        <v>17.57</v>
      </c>
      <c r="E198" s="2">
        <v>5.05</v>
      </c>
      <c r="F198" s="2">
        <v>88.73</v>
      </c>
      <c r="G198" t="s">
        <v>336</v>
      </c>
      <c r="H198" t="s">
        <v>14</v>
      </c>
      <c r="I198" t="s">
        <v>14</v>
      </c>
    </row>
    <row r="199" spans="1:9">
      <c r="A199" t="s">
        <v>350</v>
      </c>
      <c r="B199" t="s">
        <v>334</v>
      </c>
      <c r="C199" t="s">
        <v>40</v>
      </c>
      <c r="D199" s="1">
        <v>17.59</v>
      </c>
      <c r="E199" s="2">
        <v>4.85</v>
      </c>
      <c r="F199" s="2">
        <v>85.31</v>
      </c>
      <c r="G199" t="s">
        <v>336</v>
      </c>
      <c r="H199" t="s">
        <v>14</v>
      </c>
      <c r="I199" t="s">
        <v>14</v>
      </c>
    </row>
    <row r="200" spans="1:9">
      <c r="A200" t="s">
        <v>351</v>
      </c>
      <c r="B200" t="s">
        <v>334</v>
      </c>
      <c r="C200" t="s">
        <v>352</v>
      </c>
      <c r="D200" s="1">
        <v>17.66</v>
      </c>
      <c r="E200" s="2">
        <v>3.4</v>
      </c>
      <c r="F200" s="2">
        <v>60.04</v>
      </c>
      <c r="G200" t="s">
        <v>336</v>
      </c>
      <c r="H200" t="s">
        <v>14</v>
      </c>
      <c r="I200" t="s">
        <v>14</v>
      </c>
    </row>
    <row r="201" spans="1:9">
      <c r="A201" t="s">
        <v>353</v>
      </c>
      <c r="B201" t="s">
        <v>334</v>
      </c>
      <c r="C201" t="s">
        <v>137</v>
      </c>
      <c r="D201" s="1">
        <v>17.65</v>
      </c>
      <c r="E201" s="2">
        <v>5.85</v>
      </c>
      <c r="F201" s="2">
        <v>103.25</v>
      </c>
      <c r="G201" t="s">
        <v>336</v>
      </c>
      <c r="H201" t="s">
        <v>14</v>
      </c>
      <c r="I201" t="s">
        <v>14</v>
      </c>
    </row>
    <row r="202" spans="1:9">
      <c r="A202" t="s">
        <v>354</v>
      </c>
      <c r="B202" t="s">
        <v>334</v>
      </c>
      <c r="C202" t="s">
        <v>127</v>
      </c>
      <c r="D202" s="1">
        <v>17.08</v>
      </c>
      <c r="E202" s="2">
        <v>4.85</v>
      </c>
      <c r="F202" s="2">
        <v>82.84</v>
      </c>
      <c r="G202" t="s">
        <v>336</v>
      </c>
      <c r="H202" t="s">
        <v>14</v>
      </c>
      <c r="I202" t="s">
        <v>14</v>
      </c>
    </row>
    <row r="203" spans="1:9">
      <c r="A203" t="s">
        <v>355</v>
      </c>
      <c r="B203" t="s">
        <v>334</v>
      </c>
      <c r="C203" t="s">
        <v>36</v>
      </c>
      <c r="D203" s="1">
        <v>17.16</v>
      </c>
      <c r="E203" s="2">
        <v>4.85</v>
      </c>
      <c r="F203" s="2">
        <v>83.23</v>
      </c>
      <c r="G203" t="s">
        <v>336</v>
      </c>
      <c r="H203" t="s">
        <v>14</v>
      </c>
      <c r="I203" t="s">
        <v>14</v>
      </c>
    </row>
    <row r="204" spans="1:9">
      <c r="A204" t="s">
        <v>356</v>
      </c>
      <c r="B204" t="s">
        <v>334</v>
      </c>
      <c r="C204" t="s">
        <v>40</v>
      </c>
      <c r="D204" s="1">
        <v>17.04</v>
      </c>
      <c r="E204" s="2">
        <v>4.85</v>
      </c>
      <c r="F204" s="2">
        <v>82.64</v>
      </c>
      <c r="G204" t="s">
        <v>336</v>
      </c>
      <c r="H204" t="s">
        <v>14</v>
      </c>
      <c r="I204" t="s">
        <v>14</v>
      </c>
    </row>
    <row r="205" spans="1:9">
      <c r="A205" t="s">
        <v>357</v>
      </c>
      <c r="B205" t="s">
        <v>334</v>
      </c>
      <c r="C205" t="s">
        <v>40</v>
      </c>
      <c r="D205" s="1">
        <v>17</v>
      </c>
      <c r="E205" s="2">
        <v>4.85</v>
      </c>
      <c r="F205" s="2">
        <v>82.45</v>
      </c>
      <c r="G205" t="s">
        <v>336</v>
      </c>
      <c r="H205" t="s">
        <v>14</v>
      </c>
      <c r="I205" t="s">
        <v>14</v>
      </c>
    </row>
    <row r="206" spans="1:9">
      <c r="A206" t="s">
        <v>358</v>
      </c>
      <c r="B206" t="s">
        <v>359</v>
      </c>
      <c r="C206" t="s">
        <v>152</v>
      </c>
      <c r="D206" s="1">
        <v>18.96</v>
      </c>
      <c r="E206" s="2">
        <v>4.45</v>
      </c>
      <c r="F206" s="2">
        <v>84.37</v>
      </c>
      <c r="G206" t="s">
        <v>360</v>
      </c>
      <c r="H206" t="s">
        <v>14</v>
      </c>
      <c r="I206" t="s">
        <v>14</v>
      </c>
    </row>
    <row r="207" spans="1:9">
      <c r="A207" t="s">
        <v>361</v>
      </c>
      <c r="B207" t="s">
        <v>359</v>
      </c>
      <c r="C207" t="s">
        <v>227</v>
      </c>
      <c r="D207" s="1">
        <v>18.92</v>
      </c>
      <c r="E207" s="2">
        <v>4.45</v>
      </c>
      <c r="F207" s="2">
        <v>84.19</v>
      </c>
      <c r="G207" t="s">
        <v>360</v>
      </c>
      <c r="H207" t="s">
        <v>14</v>
      </c>
      <c r="I207" t="s">
        <v>14</v>
      </c>
    </row>
    <row r="208" spans="1:9">
      <c r="A208" t="s">
        <v>362</v>
      </c>
      <c r="B208" t="s">
        <v>359</v>
      </c>
      <c r="C208" t="s">
        <v>154</v>
      </c>
      <c r="D208" s="1">
        <v>18.96</v>
      </c>
      <c r="E208" s="2">
        <v>4.1</v>
      </c>
      <c r="F208" s="2">
        <v>77.74</v>
      </c>
      <c r="G208" t="s">
        <v>360</v>
      </c>
      <c r="H208" t="s">
        <v>14</v>
      </c>
      <c r="I208" t="s">
        <v>14</v>
      </c>
    </row>
    <row r="209" spans="1:9">
      <c r="A209" t="s">
        <v>363</v>
      </c>
      <c r="B209" t="s">
        <v>359</v>
      </c>
      <c r="C209" t="s">
        <v>152</v>
      </c>
      <c r="D209" s="1">
        <v>18.98</v>
      </c>
      <c r="E209" s="2">
        <v>4.45</v>
      </c>
      <c r="F209" s="2">
        <v>84.46</v>
      </c>
      <c r="G209" t="s">
        <v>360</v>
      </c>
      <c r="H209" t="s">
        <v>14</v>
      </c>
      <c r="I209" t="s">
        <v>14</v>
      </c>
    </row>
    <row r="210" spans="1:9">
      <c r="A210" t="s">
        <v>364</v>
      </c>
      <c r="B210" t="s">
        <v>359</v>
      </c>
      <c r="C210" t="s">
        <v>365</v>
      </c>
      <c r="D210" s="1">
        <v>18.95</v>
      </c>
      <c r="E210" s="2">
        <v>3.4</v>
      </c>
      <c r="F210" s="2">
        <v>64.43</v>
      </c>
      <c r="G210" t="s">
        <v>360</v>
      </c>
      <c r="H210" t="s">
        <v>14</v>
      </c>
      <c r="I210" t="s">
        <v>14</v>
      </c>
    </row>
    <row r="211" spans="1:9">
      <c r="A211" t="s">
        <v>366</v>
      </c>
      <c r="B211" t="s">
        <v>367</v>
      </c>
      <c r="C211" t="s">
        <v>53</v>
      </c>
      <c r="D211" s="1">
        <v>20.45</v>
      </c>
      <c r="E211" s="2">
        <v>8.15</v>
      </c>
      <c r="F211" s="2">
        <v>166.67</v>
      </c>
      <c r="G211" t="s">
        <v>368</v>
      </c>
      <c r="H211" t="s">
        <v>14</v>
      </c>
      <c r="I211" t="s">
        <v>14</v>
      </c>
    </row>
    <row r="212" spans="1:9">
      <c r="A212" t="s">
        <v>369</v>
      </c>
      <c r="B212" t="s">
        <v>367</v>
      </c>
      <c r="C212" t="s">
        <v>370</v>
      </c>
      <c r="D212" s="1">
        <v>20.44</v>
      </c>
      <c r="E212" s="2">
        <v>7.45</v>
      </c>
      <c r="F212" s="2">
        <v>152.28</v>
      </c>
      <c r="G212" t="s">
        <v>368</v>
      </c>
      <c r="H212" t="s">
        <v>14</v>
      </c>
      <c r="I212" t="s">
        <v>14</v>
      </c>
    </row>
    <row r="213" spans="1:9">
      <c r="A213" t="s">
        <v>371</v>
      </c>
      <c r="B213" t="s">
        <v>367</v>
      </c>
      <c r="C213" t="s">
        <v>59</v>
      </c>
      <c r="D213" s="1">
        <v>20.43</v>
      </c>
      <c r="E213" s="2">
        <v>5.35</v>
      </c>
      <c r="F213" s="2">
        <v>109.3</v>
      </c>
      <c r="G213" t="s">
        <v>368</v>
      </c>
      <c r="H213" t="s">
        <v>14</v>
      </c>
      <c r="I213" t="s">
        <v>14</v>
      </c>
    </row>
    <row r="214" spans="1:9">
      <c r="A214" t="s">
        <v>372</v>
      </c>
      <c r="B214" t="s">
        <v>367</v>
      </c>
      <c r="C214" t="s">
        <v>373</v>
      </c>
      <c r="D214" s="1">
        <v>20.44</v>
      </c>
      <c r="E214" s="2">
        <v>5.6</v>
      </c>
      <c r="F214" s="2">
        <v>114.46</v>
      </c>
      <c r="G214" t="s">
        <v>368</v>
      </c>
      <c r="H214" t="s">
        <v>14</v>
      </c>
      <c r="I214" t="s">
        <v>14</v>
      </c>
    </row>
    <row r="215" spans="1:9">
      <c r="A215" t="s">
        <v>374</v>
      </c>
      <c r="B215" t="s">
        <v>375</v>
      </c>
      <c r="C215" t="s">
        <v>376</v>
      </c>
      <c r="D215" s="1">
        <v>15.53</v>
      </c>
      <c r="E215" s="2">
        <v>4.1</v>
      </c>
      <c r="F215" s="2">
        <v>63.67</v>
      </c>
      <c r="G215" t="s">
        <v>377</v>
      </c>
      <c r="H215" t="s">
        <v>14</v>
      </c>
      <c r="I215" t="s">
        <v>14</v>
      </c>
    </row>
    <row r="216" spans="1:9">
      <c r="A216" t="s">
        <v>378</v>
      </c>
      <c r="B216" t="s">
        <v>375</v>
      </c>
      <c r="C216" t="s">
        <v>20</v>
      </c>
      <c r="D216" s="1">
        <v>15.5</v>
      </c>
      <c r="E216" s="2">
        <v>5.05</v>
      </c>
      <c r="F216" s="2">
        <v>78.27</v>
      </c>
      <c r="G216" t="s">
        <v>377</v>
      </c>
      <c r="H216" t="s">
        <v>14</v>
      </c>
      <c r="I216" t="s">
        <v>14</v>
      </c>
    </row>
    <row r="217" spans="1:9">
      <c r="A217" t="s">
        <v>379</v>
      </c>
      <c r="B217" t="s">
        <v>375</v>
      </c>
      <c r="C217" t="s">
        <v>22</v>
      </c>
      <c r="D217" s="1">
        <v>15.49</v>
      </c>
      <c r="E217" s="2">
        <v>3.6</v>
      </c>
      <c r="F217" s="2">
        <v>55.76</v>
      </c>
      <c r="G217" t="s">
        <v>377</v>
      </c>
      <c r="H217" t="s">
        <v>14</v>
      </c>
      <c r="I217" t="s">
        <v>14</v>
      </c>
    </row>
    <row r="218" spans="1:9">
      <c r="A218" t="s">
        <v>380</v>
      </c>
      <c r="B218" t="s">
        <v>375</v>
      </c>
      <c r="C218" t="s">
        <v>20</v>
      </c>
      <c r="D218" s="1">
        <v>15.53</v>
      </c>
      <c r="E218" s="2">
        <v>5.05</v>
      </c>
      <c r="F218" s="2">
        <v>78.43</v>
      </c>
      <c r="G218" t="s">
        <v>377</v>
      </c>
      <c r="H218" t="s">
        <v>14</v>
      </c>
      <c r="I218" t="s">
        <v>14</v>
      </c>
    </row>
    <row r="219" spans="1:9">
      <c r="A219" t="s">
        <v>381</v>
      </c>
      <c r="B219" t="s">
        <v>375</v>
      </c>
      <c r="C219" t="s">
        <v>127</v>
      </c>
      <c r="D219" s="1">
        <v>15.75</v>
      </c>
      <c r="E219" s="2">
        <v>4.85</v>
      </c>
      <c r="F219" s="2">
        <v>76.39</v>
      </c>
      <c r="G219" t="s">
        <v>377</v>
      </c>
      <c r="H219" t="s">
        <v>14</v>
      </c>
      <c r="I219" t="s">
        <v>14</v>
      </c>
    </row>
    <row r="220" spans="1:9">
      <c r="A220" t="s">
        <v>382</v>
      </c>
      <c r="B220" t="s">
        <v>375</v>
      </c>
      <c r="C220" t="s">
        <v>352</v>
      </c>
      <c r="D220" s="1">
        <v>15.82</v>
      </c>
      <c r="E220" s="2">
        <v>3.4</v>
      </c>
      <c r="F220" s="2">
        <v>53.79</v>
      </c>
      <c r="G220" t="s">
        <v>377</v>
      </c>
      <c r="H220" t="s">
        <v>14</v>
      </c>
      <c r="I220" t="s">
        <v>14</v>
      </c>
    </row>
    <row r="221" spans="1:9">
      <c r="A221" t="s">
        <v>383</v>
      </c>
      <c r="B221" t="s">
        <v>375</v>
      </c>
      <c r="C221" t="s">
        <v>133</v>
      </c>
      <c r="D221" s="1">
        <v>15.81</v>
      </c>
      <c r="E221" s="2">
        <v>5.85</v>
      </c>
      <c r="F221" s="2">
        <v>92.49</v>
      </c>
      <c r="G221" t="s">
        <v>377</v>
      </c>
      <c r="H221" t="s">
        <v>14</v>
      </c>
      <c r="I221" t="s">
        <v>14</v>
      </c>
    </row>
    <row r="222" spans="1:9">
      <c r="A222" t="s">
        <v>384</v>
      </c>
      <c r="B222" t="s">
        <v>375</v>
      </c>
      <c r="C222" t="s">
        <v>36</v>
      </c>
      <c r="D222" s="1">
        <v>15.75</v>
      </c>
      <c r="E222" s="2">
        <v>4.85</v>
      </c>
      <c r="F222" s="2">
        <v>76.39</v>
      </c>
      <c r="G222" t="s">
        <v>377</v>
      </c>
      <c r="H222" t="s">
        <v>14</v>
      </c>
      <c r="I222" t="s">
        <v>14</v>
      </c>
    </row>
    <row r="223" spans="1:9">
      <c r="A223" t="s">
        <v>385</v>
      </c>
      <c r="B223" t="s">
        <v>375</v>
      </c>
      <c r="C223" t="s">
        <v>135</v>
      </c>
      <c r="D223" s="1">
        <v>15.79</v>
      </c>
      <c r="E223" s="2">
        <v>5.35</v>
      </c>
      <c r="F223" s="2">
        <v>84.48</v>
      </c>
      <c r="G223" t="s">
        <v>377</v>
      </c>
      <c r="H223" t="s">
        <v>14</v>
      </c>
      <c r="I223" t="s">
        <v>14</v>
      </c>
    </row>
    <row r="224" spans="1:9">
      <c r="A224" t="s">
        <v>386</v>
      </c>
      <c r="B224" t="s">
        <v>375</v>
      </c>
      <c r="C224" t="s">
        <v>387</v>
      </c>
      <c r="D224" s="1">
        <v>15.56</v>
      </c>
      <c r="E224" s="2">
        <v>3.4</v>
      </c>
      <c r="F224" s="2">
        <v>52.9</v>
      </c>
      <c r="G224" t="s">
        <v>377</v>
      </c>
      <c r="H224" t="s">
        <v>14</v>
      </c>
      <c r="I224" t="s">
        <v>14</v>
      </c>
    </row>
    <row r="225" spans="1:9">
      <c r="A225" t="s">
        <v>388</v>
      </c>
      <c r="B225" t="s">
        <v>375</v>
      </c>
      <c r="C225" t="s">
        <v>36</v>
      </c>
      <c r="D225" s="1">
        <v>15.59</v>
      </c>
      <c r="E225" s="2">
        <v>4.85</v>
      </c>
      <c r="F225" s="2">
        <v>75.61</v>
      </c>
      <c r="G225" t="s">
        <v>377</v>
      </c>
      <c r="H225" t="s">
        <v>14</v>
      </c>
      <c r="I225" t="s">
        <v>14</v>
      </c>
    </row>
    <row r="226" spans="1:9">
      <c r="A226" t="s">
        <v>389</v>
      </c>
      <c r="B226" t="s">
        <v>375</v>
      </c>
      <c r="C226" t="s">
        <v>46</v>
      </c>
      <c r="D226" s="1">
        <v>15.54</v>
      </c>
      <c r="E226" s="2">
        <v>4.45</v>
      </c>
      <c r="F226" s="2">
        <v>69.15</v>
      </c>
      <c r="G226" t="s">
        <v>377</v>
      </c>
      <c r="H226" t="s">
        <v>14</v>
      </c>
      <c r="I226" t="s">
        <v>14</v>
      </c>
    </row>
    <row r="227" spans="1:9">
      <c r="A227" t="s">
        <v>390</v>
      </c>
      <c r="B227" t="s">
        <v>375</v>
      </c>
      <c r="C227" t="s">
        <v>391</v>
      </c>
      <c r="D227" s="1">
        <v>15.6</v>
      </c>
      <c r="E227" s="2">
        <v>5.6</v>
      </c>
      <c r="F227" s="2">
        <v>87.36</v>
      </c>
      <c r="G227" t="s">
        <v>377</v>
      </c>
      <c r="H227" t="s">
        <v>14</v>
      </c>
      <c r="I227" t="s">
        <v>14</v>
      </c>
    </row>
    <row r="228" spans="1:9">
      <c r="A228" t="s">
        <v>392</v>
      </c>
      <c r="B228" t="s">
        <v>375</v>
      </c>
      <c r="C228" t="s">
        <v>391</v>
      </c>
      <c r="D228" s="1">
        <v>15.64</v>
      </c>
      <c r="E228" s="2">
        <v>5.6</v>
      </c>
      <c r="F228" s="2">
        <v>87.58</v>
      </c>
      <c r="G228" t="s">
        <v>377</v>
      </c>
      <c r="H228" t="s">
        <v>14</v>
      </c>
      <c r="I228" t="s">
        <v>14</v>
      </c>
    </row>
    <row r="229" spans="1:9">
      <c r="A229" t="s">
        <v>393</v>
      </c>
      <c r="B229" t="s">
        <v>394</v>
      </c>
      <c r="C229" t="s">
        <v>22</v>
      </c>
      <c r="D229" s="1">
        <v>18.47</v>
      </c>
      <c r="E229" s="2">
        <v>3.6</v>
      </c>
      <c r="F229" s="2">
        <v>66.49</v>
      </c>
      <c r="G229" t="s">
        <v>395</v>
      </c>
      <c r="H229" t="s">
        <v>14</v>
      </c>
      <c r="I229" t="s">
        <v>14</v>
      </c>
    </row>
    <row r="230" spans="1:9">
      <c r="A230" t="s">
        <v>396</v>
      </c>
      <c r="B230" t="s">
        <v>394</v>
      </c>
      <c r="C230" t="s">
        <v>376</v>
      </c>
      <c r="D230" s="1">
        <v>18.54</v>
      </c>
      <c r="E230" s="2">
        <v>4.1</v>
      </c>
      <c r="F230" s="2">
        <v>76.01</v>
      </c>
      <c r="G230" t="s">
        <v>395</v>
      </c>
      <c r="H230" t="s">
        <v>14</v>
      </c>
      <c r="I230" t="s">
        <v>14</v>
      </c>
    </row>
    <row r="231" spans="1:9">
      <c r="A231" t="s">
        <v>397</v>
      </c>
      <c r="B231" t="s">
        <v>394</v>
      </c>
      <c r="C231" t="s">
        <v>20</v>
      </c>
      <c r="D231" s="1">
        <v>18.46</v>
      </c>
      <c r="E231" s="2">
        <v>5.05</v>
      </c>
      <c r="F231" s="2">
        <v>93.22</v>
      </c>
      <c r="G231" t="s">
        <v>395</v>
      </c>
      <c r="H231" t="s">
        <v>14</v>
      </c>
      <c r="I231" t="s">
        <v>14</v>
      </c>
    </row>
    <row r="232" spans="1:9">
      <c r="A232" t="s">
        <v>398</v>
      </c>
      <c r="B232" t="s">
        <v>394</v>
      </c>
      <c r="C232" t="s">
        <v>20</v>
      </c>
      <c r="D232" s="1">
        <v>18.49</v>
      </c>
      <c r="E232" s="2">
        <v>5.05</v>
      </c>
      <c r="F232" s="2">
        <v>93.37</v>
      </c>
      <c r="G232" t="s">
        <v>395</v>
      </c>
      <c r="H232" t="s">
        <v>14</v>
      </c>
      <c r="I232" t="s">
        <v>14</v>
      </c>
    </row>
    <row r="233" spans="1:9">
      <c r="A233" t="s">
        <v>399</v>
      </c>
      <c r="B233" t="s">
        <v>394</v>
      </c>
      <c r="C233" t="s">
        <v>40</v>
      </c>
      <c r="D233" s="1">
        <v>18.37</v>
      </c>
      <c r="E233" s="2">
        <v>4.85</v>
      </c>
      <c r="F233" s="2">
        <v>89.09</v>
      </c>
      <c r="G233" t="s">
        <v>395</v>
      </c>
      <c r="H233" t="s">
        <v>14</v>
      </c>
      <c r="I233" t="s">
        <v>14</v>
      </c>
    </row>
    <row r="234" spans="1:9">
      <c r="A234" t="s">
        <v>400</v>
      </c>
      <c r="B234" t="s">
        <v>394</v>
      </c>
      <c r="C234" t="s">
        <v>36</v>
      </c>
      <c r="D234" s="1">
        <v>18.36</v>
      </c>
      <c r="E234" s="2">
        <v>4.85</v>
      </c>
      <c r="F234" s="2">
        <v>89.05</v>
      </c>
      <c r="G234" t="s">
        <v>395</v>
      </c>
      <c r="H234" t="s">
        <v>14</v>
      </c>
      <c r="I234" t="s">
        <v>14</v>
      </c>
    </row>
    <row r="235" spans="1:9">
      <c r="A235" t="s">
        <v>401</v>
      </c>
      <c r="B235" t="s">
        <v>394</v>
      </c>
      <c r="C235" t="s">
        <v>46</v>
      </c>
      <c r="D235" s="1">
        <v>18.32</v>
      </c>
      <c r="E235" s="2">
        <v>4.45</v>
      </c>
      <c r="F235" s="2">
        <v>81.52</v>
      </c>
      <c r="G235" t="s">
        <v>395</v>
      </c>
      <c r="H235" t="s">
        <v>14</v>
      </c>
      <c r="I235" t="s">
        <v>14</v>
      </c>
    </row>
    <row r="236" spans="1:9">
      <c r="A236" t="s">
        <v>402</v>
      </c>
      <c r="B236" t="s">
        <v>394</v>
      </c>
      <c r="C236" t="s">
        <v>391</v>
      </c>
      <c r="D236" s="1">
        <v>18.4</v>
      </c>
      <c r="E236" s="2">
        <v>5.6</v>
      </c>
      <c r="F236" s="2">
        <v>103.04</v>
      </c>
      <c r="G236" t="s">
        <v>395</v>
      </c>
      <c r="H236" t="s">
        <v>14</v>
      </c>
      <c r="I236" t="s">
        <v>14</v>
      </c>
    </row>
    <row r="237" spans="1:9">
      <c r="A237" t="s">
        <v>403</v>
      </c>
      <c r="B237" t="s">
        <v>394</v>
      </c>
      <c r="C237" t="s">
        <v>404</v>
      </c>
      <c r="D237" s="1">
        <v>16.14</v>
      </c>
      <c r="E237" s="2">
        <v>7.9</v>
      </c>
      <c r="F237" s="2">
        <v>127.51</v>
      </c>
      <c r="G237" t="s">
        <v>395</v>
      </c>
      <c r="H237" t="s">
        <v>14</v>
      </c>
      <c r="I237" t="s">
        <v>14</v>
      </c>
    </row>
    <row r="238" spans="1:9">
      <c r="A238" t="s">
        <v>405</v>
      </c>
      <c r="B238" t="s">
        <v>406</v>
      </c>
      <c r="C238" t="s">
        <v>119</v>
      </c>
      <c r="D238" s="1">
        <v>19.69</v>
      </c>
      <c r="E238" s="2">
        <v>5.6</v>
      </c>
      <c r="F238" s="2">
        <v>110.26</v>
      </c>
      <c r="G238" t="s">
        <v>407</v>
      </c>
      <c r="H238" t="s">
        <v>14</v>
      </c>
      <c r="I238" t="s">
        <v>14</v>
      </c>
    </row>
    <row r="239" spans="1:9">
      <c r="A239" t="s">
        <v>408</v>
      </c>
      <c r="B239" t="s">
        <v>406</v>
      </c>
      <c r="C239" t="s">
        <v>20</v>
      </c>
      <c r="D239" s="1">
        <v>19.66</v>
      </c>
      <c r="E239" s="2">
        <v>5.05</v>
      </c>
      <c r="F239" s="2">
        <v>99.28</v>
      </c>
      <c r="G239" t="s">
        <v>407</v>
      </c>
      <c r="H239" t="s">
        <v>14</v>
      </c>
      <c r="I239" t="s">
        <v>14</v>
      </c>
    </row>
    <row r="240" spans="1:9">
      <c r="A240" t="s">
        <v>409</v>
      </c>
      <c r="B240" t="s">
        <v>406</v>
      </c>
      <c r="C240" t="s">
        <v>20</v>
      </c>
      <c r="D240" s="1">
        <v>19.66</v>
      </c>
      <c r="E240" s="2">
        <v>5.05</v>
      </c>
      <c r="F240" s="2">
        <v>99.28</v>
      </c>
      <c r="G240" t="s">
        <v>407</v>
      </c>
      <c r="H240" t="s">
        <v>14</v>
      </c>
      <c r="I240" t="s">
        <v>14</v>
      </c>
    </row>
    <row r="241" spans="1:9">
      <c r="A241" t="s">
        <v>410</v>
      </c>
      <c r="B241" t="s">
        <v>406</v>
      </c>
      <c r="C241" t="s">
        <v>411</v>
      </c>
      <c r="D241" s="1">
        <v>19.67</v>
      </c>
      <c r="E241" s="2">
        <v>4.85</v>
      </c>
      <c r="F241" s="2">
        <v>95.4</v>
      </c>
      <c r="G241" t="s">
        <v>407</v>
      </c>
      <c r="H241" t="s">
        <v>14</v>
      </c>
      <c r="I241" t="s">
        <v>14</v>
      </c>
    </row>
    <row r="242" spans="1:9">
      <c r="A242" t="s">
        <v>412</v>
      </c>
      <c r="B242" t="s">
        <v>406</v>
      </c>
      <c r="C242" t="s">
        <v>188</v>
      </c>
      <c r="D242" s="1">
        <v>19.92</v>
      </c>
      <c r="E242" s="2">
        <v>5.6</v>
      </c>
      <c r="F242" s="2">
        <v>111.55</v>
      </c>
      <c r="G242" t="s">
        <v>407</v>
      </c>
      <c r="H242" t="s">
        <v>14</v>
      </c>
      <c r="I242" t="s">
        <v>14</v>
      </c>
    </row>
    <row r="243" spans="1:9">
      <c r="A243" t="s">
        <v>413</v>
      </c>
      <c r="B243" t="s">
        <v>406</v>
      </c>
      <c r="C243" t="s">
        <v>20</v>
      </c>
      <c r="D243" s="1">
        <v>19.94</v>
      </c>
      <c r="E243" s="2">
        <v>5.05</v>
      </c>
      <c r="F243" s="2">
        <v>100.7</v>
      </c>
      <c r="G243" t="s">
        <v>407</v>
      </c>
      <c r="H243" t="s">
        <v>14</v>
      </c>
      <c r="I243" t="s">
        <v>14</v>
      </c>
    </row>
    <row r="244" spans="1:9">
      <c r="A244" t="s">
        <v>414</v>
      </c>
      <c r="B244" t="s">
        <v>406</v>
      </c>
      <c r="C244" t="s">
        <v>26</v>
      </c>
      <c r="D244" s="1">
        <v>19.91</v>
      </c>
      <c r="E244" s="2">
        <v>5.6</v>
      </c>
      <c r="F244" s="2">
        <v>111.5</v>
      </c>
      <c r="G244" t="s">
        <v>407</v>
      </c>
      <c r="H244" t="s">
        <v>14</v>
      </c>
      <c r="I244" t="s">
        <v>14</v>
      </c>
    </row>
    <row r="245" spans="1:9">
      <c r="A245" t="s">
        <v>415</v>
      </c>
      <c r="B245" t="s">
        <v>406</v>
      </c>
      <c r="C245" t="s">
        <v>40</v>
      </c>
      <c r="D245" s="1">
        <v>19.61</v>
      </c>
      <c r="E245" s="2">
        <v>4.85</v>
      </c>
      <c r="F245" s="2">
        <v>95.11</v>
      </c>
      <c r="G245" t="s">
        <v>407</v>
      </c>
      <c r="H245" t="s">
        <v>14</v>
      </c>
      <c r="I245" t="s">
        <v>14</v>
      </c>
    </row>
    <row r="246" spans="1:9">
      <c r="A246" t="s">
        <v>416</v>
      </c>
      <c r="B246" t="s">
        <v>417</v>
      </c>
      <c r="C246" t="s">
        <v>306</v>
      </c>
      <c r="D246" s="1">
        <v>17.82</v>
      </c>
      <c r="E246" s="2">
        <v>5.05</v>
      </c>
      <c r="F246" s="2">
        <v>89.99</v>
      </c>
      <c r="G246" t="s">
        <v>418</v>
      </c>
      <c r="H246" t="s">
        <v>14</v>
      </c>
      <c r="I246" t="s">
        <v>14</v>
      </c>
    </row>
    <row r="247" spans="1:9">
      <c r="A247" t="s">
        <v>419</v>
      </c>
      <c r="B247" t="s">
        <v>420</v>
      </c>
      <c r="C247" t="s">
        <v>232</v>
      </c>
      <c r="D247" s="1">
        <v>17.26</v>
      </c>
      <c r="E247" s="2">
        <v>4.45</v>
      </c>
      <c r="F247" s="2">
        <v>76.81</v>
      </c>
      <c r="G247" t="s">
        <v>421</v>
      </c>
      <c r="H247" t="s">
        <v>14</v>
      </c>
      <c r="I247" t="s">
        <v>14</v>
      </c>
    </row>
    <row r="248" spans="1:9">
      <c r="A248" t="s">
        <v>422</v>
      </c>
      <c r="B248" t="s">
        <v>420</v>
      </c>
      <c r="C248" t="s">
        <v>232</v>
      </c>
      <c r="D248" s="1">
        <v>17.26</v>
      </c>
      <c r="E248" s="2">
        <v>4.45</v>
      </c>
      <c r="F248" s="2">
        <v>76.81</v>
      </c>
      <c r="G248" t="s">
        <v>421</v>
      </c>
      <c r="H248" t="s">
        <v>14</v>
      </c>
      <c r="I248" t="s">
        <v>14</v>
      </c>
    </row>
    <row r="249" spans="1:9">
      <c r="A249" t="s">
        <v>423</v>
      </c>
      <c r="B249" t="s">
        <v>420</v>
      </c>
      <c r="C249" t="s">
        <v>235</v>
      </c>
      <c r="D249" s="1">
        <v>17.26</v>
      </c>
      <c r="E249" s="2">
        <v>4.45</v>
      </c>
      <c r="F249" s="2">
        <v>76.81</v>
      </c>
      <c r="G249" t="s">
        <v>421</v>
      </c>
      <c r="H249" t="s">
        <v>14</v>
      </c>
      <c r="I249" t="s">
        <v>14</v>
      </c>
    </row>
    <row r="250" spans="1:9">
      <c r="A250" t="s">
        <v>424</v>
      </c>
      <c r="B250" t="s">
        <v>420</v>
      </c>
      <c r="C250" t="s">
        <v>232</v>
      </c>
      <c r="D250" s="1">
        <v>17.26</v>
      </c>
      <c r="E250" s="2">
        <v>4.45</v>
      </c>
      <c r="F250" s="2">
        <v>76.81</v>
      </c>
      <c r="G250" t="s">
        <v>421</v>
      </c>
      <c r="H250" t="s">
        <v>14</v>
      </c>
      <c r="I250" t="s">
        <v>14</v>
      </c>
    </row>
    <row r="251" spans="1:9">
      <c r="A251" t="s">
        <v>425</v>
      </c>
      <c r="B251" t="s">
        <v>420</v>
      </c>
      <c r="C251" t="s">
        <v>426</v>
      </c>
      <c r="D251" s="1">
        <v>17.22</v>
      </c>
      <c r="E251" s="2">
        <v>5.35</v>
      </c>
      <c r="F251" s="2">
        <v>92.13</v>
      </c>
      <c r="G251" t="s">
        <v>421</v>
      </c>
      <c r="H251" t="s">
        <v>14</v>
      </c>
      <c r="I251" t="s">
        <v>14</v>
      </c>
    </row>
    <row r="252" spans="1:9">
      <c r="A252" t="s">
        <v>427</v>
      </c>
      <c r="B252" t="s">
        <v>420</v>
      </c>
      <c r="C252" t="s">
        <v>235</v>
      </c>
      <c r="D252" s="1">
        <v>17.26</v>
      </c>
      <c r="E252" s="2">
        <v>4.45</v>
      </c>
      <c r="F252" s="2">
        <v>76.81</v>
      </c>
      <c r="G252" t="s">
        <v>421</v>
      </c>
      <c r="H252" t="s">
        <v>14</v>
      </c>
      <c r="I252" t="s">
        <v>14</v>
      </c>
    </row>
    <row r="253" spans="1:9">
      <c r="A253" t="s">
        <v>428</v>
      </c>
      <c r="B253" t="s">
        <v>420</v>
      </c>
      <c r="C253" t="s">
        <v>241</v>
      </c>
      <c r="D253" s="1">
        <v>17.29</v>
      </c>
      <c r="E253" s="2">
        <v>3.6</v>
      </c>
      <c r="F253" s="2">
        <v>62.24</v>
      </c>
      <c r="G253" t="s">
        <v>421</v>
      </c>
      <c r="H253" t="s">
        <v>14</v>
      </c>
      <c r="I253" t="s">
        <v>14</v>
      </c>
    </row>
    <row r="254" spans="1:9">
      <c r="A254" t="s">
        <v>429</v>
      </c>
      <c r="B254" t="s">
        <v>430</v>
      </c>
      <c r="C254" t="s">
        <v>289</v>
      </c>
      <c r="D254" s="1">
        <v>22.76</v>
      </c>
      <c r="E254" s="2">
        <v>3.6</v>
      </c>
      <c r="F254" s="2">
        <v>81.94</v>
      </c>
      <c r="G254" t="s">
        <v>431</v>
      </c>
      <c r="H254" t="s">
        <v>14</v>
      </c>
      <c r="I254" t="s">
        <v>14</v>
      </c>
    </row>
    <row r="255" spans="1:9">
      <c r="A255" t="s">
        <v>432</v>
      </c>
      <c r="B255" t="s">
        <v>430</v>
      </c>
      <c r="C255" t="s">
        <v>433</v>
      </c>
      <c r="D255" s="1">
        <v>22.76</v>
      </c>
      <c r="E255" s="2">
        <v>4.8</v>
      </c>
      <c r="F255" s="2">
        <v>109.25</v>
      </c>
      <c r="G255" t="s">
        <v>431</v>
      </c>
      <c r="H255" t="s">
        <v>14</v>
      </c>
      <c r="I255" t="s">
        <v>14</v>
      </c>
    </row>
    <row r="256" spans="1:9">
      <c r="A256" t="s">
        <v>434</v>
      </c>
      <c r="B256" t="s">
        <v>430</v>
      </c>
      <c r="C256" t="s">
        <v>296</v>
      </c>
      <c r="D256" s="1">
        <v>22.85</v>
      </c>
      <c r="E256" s="2">
        <v>5.6</v>
      </c>
      <c r="F256" s="2">
        <v>127.96</v>
      </c>
      <c r="G256" t="s">
        <v>431</v>
      </c>
      <c r="H256" t="s">
        <v>14</v>
      </c>
      <c r="I256" t="s">
        <v>14</v>
      </c>
    </row>
    <row r="257" spans="1:9">
      <c r="A257" t="s">
        <v>435</v>
      </c>
      <c r="B257" t="s">
        <v>430</v>
      </c>
      <c r="C257" t="s">
        <v>289</v>
      </c>
      <c r="D257" s="1">
        <v>22.75</v>
      </c>
      <c r="E257" s="2">
        <v>3.6</v>
      </c>
      <c r="F257" s="2">
        <v>81.9</v>
      </c>
      <c r="G257" t="s">
        <v>431</v>
      </c>
      <c r="H257" t="s">
        <v>14</v>
      </c>
      <c r="I257" t="s">
        <v>14</v>
      </c>
    </row>
    <row r="258" spans="1:9">
      <c r="A258" t="s">
        <v>436</v>
      </c>
      <c r="B258" t="s">
        <v>430</v>
      </c>
      <c r="C258" t="s">
        <v>437</v>
      </c>
      <c r="D258" s="1">
        <v>22.81</v>
      </c>
      <c r="E258" s="2">
        <v>5.85</v>
      </c>
      <c r="F258" s="2">
        <v>133.44</v>
      </c>
      <c r="G258" t="s">
        <v>431</v>
      </c>
      <c r="H258" t="s">
        <v>14</v>
      </c>
      <c r="I258" t="s">
        <v>14</v>
      </c>
    </row>
    <row r="259" spans="1:9">
      <c r="A259" t="s">
        <v>438</v>
      </c>
      <c r="B259" t="s">
        <v>430</v>
      </c>
      <c r="C259" t="s">
        <v>293</v>
      </c>
      <c r="D259" s="1">
        <v>22.77</v>
      </c>
      <c r="E259" s="2">
        <v>4.1</v>
      </c>
      <c r="F259" s="2">
        <v>93.36</v>
      </c>
      <c r="G259" t="s">
        <v>431</v>
      </c>
      <c r="H259" t="s">
        <v>14</v>
      </c>
      <c r="I259" t="s">
        <v>14</v>
      </c>
    </row>
    <row r="260" spans="1:9">
      <c r="A260" t="s">
        <v>439</v>
      </c>
      <c r="B260" t="s">
        <v>430</v>
      </c>
      <c r="C260" t="s">
        <v>440</v>
      </c>
      <c r="D260" s="1">
        <v>22.71</v>
      </c>
      <c r="E260" s="2">
        <v>4.85</v>
      </c>
      <c r="F260" s="2">
        <v>110.14</v>
      </c>
      <c r="G260" t="s">
        <v>431</v>
      </c>
      <c r="H260" t="s">
        <v>14</v>
      </c>
      <c r="I260" t="s">
        <v>14</v>
      </c>
    </row>
    <row r="261" spans="1:9">
      <c r="A261" t="s">
        <v>441</v>
      </c>
      <c r="B261" t="s">
        <v>430</v>
      </c>
      <c r="C261" t="s">
        <v>289</v>
      </c>
      <c r="D261" s="1">
        <v>22.75</v>
      </c>
      <c r="E261" s="2">
        <v>3.6</v>
      </c>
      <c r="F261" s="2">
        <v>81.9</v>
      </c>
      <c r="G261" t="s">
        <v>431</v>
      </c>
      <c r="H261" t="s">
        <v>14</v>
      </c>
      <c r="I261" t="s">
        <v>14</v>
      </c>
    </row>
    <row r="262" spans="1:9">
      <c r="A262" t="s">
        <v>442</v>
      </c>
      <c r="B262" t="s">
        <v>430</v>
      </c>
      <c r="C262" t="s">
        <v>440</v>
      </c>
      <c r="D262" s="1">
        <v>1</v>
      </c>
      <c r="E262" s="2">
        <v>50</v>
      </c>
      <c r="F262" s="2">
        <v>50</v>
      </c>
      <c r="G262" t="s">
        <v>431</v>
      </c>
      <c r="H262" t="s">
        <v>14</v>
      </c>
      <c r="I262" t="s">
        <v>14</v>
      </c>
    </row>
    <row r="263" spans="1:9">
      <c r="A263" t="s">
        <v>443</v>
      </c>
      <c r="B263" t="s">
        <v>430</v>
      </c>
      <c r="C263" t="s">
        <v>300</v>
      </c>
      <c r="D263" s="1">
        <v>22.89</v>
      </c>
      <c r="E263" s="2">
        <v>6.1</v>
      </c>
      <c r="F263" s="2">
        <v>139.63</v>
      </c>
      <c r="G263" t="s">
        <v>431</v>
      </c>
      <c r="H263" t="s">
        <v>14</v>
      </c>
      <c r="I263" t="s">
        <v>14</v>
      </c>
    </row>
    <row r="264" spans="1:9">
      <c r="A264" t="s">
        <v>444</v>
      </c>
      <c r="B264" t="s">
        <v>430</v>
      </c>
      <c r="C264" t="s">
        <v>300</v>
      </c>
      <c r="D264" s="1">
        <v>22.88</v>
      </c>
      <c r="E264" s="2">
        <v>6.1</v>
      </c>
      <c r="F264" s="2">
        <v>139.57</v>
      </c>
      <c r="G264" t="s">
        <v>431</v>
      </c>
      <c r="H264" t="s">
        <v>14</v>
      </c>
      <c r="I264" t="s">
        <v>14</v>
      </c>
    </row>
    <row r="265" spans="1:9">
      <c r="A265" t="s">
        <v>445</v>
      </c>
      <c r="B265" t="s">
        <v>430</v>
      </c>
      <c r="C265" t="s">
        <v>446</v>
      </c>
      <c r="D265" s="1">
        <v>22.91</v>
      </c>
      <c r="E265" s="2">
        <v>5.6</v>
      </c>
      <c r="F265" s="2">
        <v>128.3</v>
      </c>
      <c r="G265" t="s">
        <v>431</v>
      </c>
      <c r="H265" t="s">
        <v>14</v>
      </c>
      <c r="I265" t="s">
        <v>14</v>
      </c>
    </row>
    <row r="266" spans="1:9">
      <c r="A266" t="s">
        <v>447</v>
      </c>
      <c r="B266" t="s">
        <v>430</v>
      </c>
      <c r="C266" t="s">
        <v>448</v>
      </c>
      <c r="D266" s="1">
        <v>22.71</v>
      </c>
      <c r="E266" s="2">
        <v>5.35</v>
      </c>
      <c r="F266" s="2">
        <v>121.5</v>
      </c>
      <c r="G266" t="s">
        <v>431</v>
      </c>
      <c r="H266" t="s">
        <v>14</v>
      </c>
      <c r="I266" t="s">
        <v>14</v>
      </c>
    </row>
    <row r="267" spans="1:9">
      <c r="A267" t="s">
        <v>449</v>
      </c>
      <c r="B267" t="s">
        <v>430</v>
      </c>
      <c r="C267" t="s">
        <v>450</v>
      </c>
      <c r="D267" s="1">
        <v>22.68</v>
      </c>
      <c r="E267" s="2">
        <v>5.35</v>
      </c>
      <c r="F267" s="2">
        <v>121.34</v>
      </c>
      <c r="G267" t="s">
        <v>431</v>
      </c>
      <c r="H267" t="s">
        <v>14</v>
      </c>
      <c r="I267" t="s">
        <v>14</v>
      </c>
    </row>
    <row r="268" spans="1:9">
      <c r="A268" t="s">
        <v>451</v>
      </c>
      <c r="B268" t="s">
        <v>430</v>
      </c>
      <c r="C268" t="s">
        <v>452</v>
      </c>
      <c r="D268" s="1">
        <v>22.81</v>
      </c>
      <c r="E268" s="2">
        <v>6.1</v>
      </c>
      <c r="F268" s="2">
        <v>139.14</v>
      </c>
      <c r="G268" t="s">
        <v>431</v>
      </c>
      <c r="H268" t="s">
        <v>14</v>
      </c>
      <c r="I268" t="s">
        <v>14</v>
      </c>
    </row>
    <row r="269" spans="1:9">
      <c r="A269" t="s">
        <v>453</v>
      </c>
      <c r="B269" t="s">
        <v>430</v>
      </c>
      <c r="C269" t="s">
        <v>287</v>
      </c>
      <c r="D269" s="1">
        <v>22.76</v>
      </c>
      <c r="E269" s="2">
        <v>3.6</v>
      </c>
      <c r="F269" s="2">
        <v>81.94</v>
      </c>
      <c r="G269" t="s">
        <v>431</v>
      </c>
      <c r="H269" t="s">
        <v>14</v>
      </c>
      <c r="I269" t="s">
        <v>14</v>
      </c>
    </row>
    <row r="270" spans="1:9">
      <c r="A270" t="s">
        <v>454</v>
      </c>
      <c r="B270" t="s">
        <v>455</v>
      </c>
      <c r="C270" t="s">
        <v>456</v>
      </c>
      <c r="D270" s="1">
        <v>18.55</v>
      </c>
      <c r="E270" s="2">
        <v>4.8</v>
      </c>
      <c r="F270" s="2">
        <v>89.04</v>
      </c>
      <c r="G270" t="s">
        <v>457</v>
      </c>
      <c r="H270" t="s">
        <v>14</v>
      </c>
      <c r="I270" t="s">
        <v>14</v>
      </c>
    </row>
    <row r="271" spans="1:9">
      <c r="A271" t="s">
        <v>458</v>
      </c>
      <c r="B271" t="s">
        <v>455</v>
      </c>
      <c r="C271" t="s">
        <v>247</v>
      </c>
      <c r="D271" s="1">
        <v>18.4</v>
      </c>
      <c r="E271" s="2">
        <v>4.35</v>
      </c>
      <c r="F271" s="2">
        <v>80.04</v>
      </c>
      <c r="G271" t="s">
        <v>457</v>
      </c>
      <c r="H271" t="s">
        <v>14</v>
      </c>
      <c r="I271" t="s">
        <v>14</v>
      </c>
    </row>
    <row r="272" spans="1:9">
      <c r="A272" t="s">
        <v>459</v>
      </c>
      <c r="B272" t="s">
        <v>455</v>
      </c>
      <c r="C272" t="s">
        <v>269</v>
      </c>
      <c r="D272" s="1">
        <v>18.23</v>
      </c>
      <c r="E272" s="2">
        <v>3.6</v>
      </c>
      <c r="F272" s="2">
        <v>65.63</v>
      </c>
      <c r="G272" t="s">
        <v>457</v>
      </c>
      <c r="H272" t="s">
        <v>14</v>
      </c>
      <c r="I272" t="s">
        <v>14</v>
      </c>
    </row>
    <row r="273" spans="1:9">
      <c r="A273" t="s">
        <v>460</v>
      </c>
      <c r="B273" t="s">
        <v>455</v>
      </c>
      <c r="C273" t="s">
        <v>259</v>
      </c>
      <c r="D273" s="1">
        <v>18.45</v>
      </c>
      <c r="E273" s="2">
        <v>4.85</v>
      </c>
      <c r="F273" s="2">
        <v>89.48</v>
      </c>
      <c r="G273" t="s">
        <v>457</v>
      </c>
      <c r="H273" t="s">
        <v>14</v>
      </c>
      <c r="I273" t="s">
        <v>14</v>
      </c>
    </row>
    <row r="274" spans="1:9">
      <c r="A274" t="s">
        <v>461</v>
      </c>
      <c r="B274" t="s">
        <v>455</v>
      </c>
      <c r="C274" t="s">
        <v>247</v>
      </c>
      <c r="D274" s="1">
        <v>18.46</v>
      </c>
      <c r="E274" s="2">
        <v>4.35</v>
      </c>
      <c r="F274" s="2">
        <v>80.3</v>
      </c>
      <c r="G274" t="s">
        <v>457</v>
      </c>
      <c r="H274" t="s">
        <v>14</v>
      </c>
      <c r="I274" t="s">
        <v>14</v>
      </c>
    </row>
    <row r="275" spans="1:9">
      <c r="A275" t="s">
        <v>462</v>
      </c>
      <c r="B275" t="s">
        <v>455</v>
      </c>
      <c r="C275" t="s">
        <v>257</v>
      </c>
      <c r="D275" s="1">
        <v>18.38</v>
      </c>
      <c r="E275" s="2">
        <v>4.1</v>
      </c>
      <c r="F275" s="2">
        <v>75.36</v>
      </c>
      <c r="G275" t="s">
        <v>457</v>
      </c>
      <c r="H275" t="s">
        <v>14</v>
      </c>
      <c r="I275" t="s">
        <v>14</v>
      </c>
    </row>
    <row r="276" spans="1:9">
      <c r="A276" t="s">
        <v>463</v>
      </c>
      <c r="B276" t="s">
        <v>455</v>
      </c>
      <c r="C276" t="s">
        <v>247</v>
      </c>
      <c r="D276" s="1">
        <v>18.42</v>
      </c>
      <c r="E276" s="2">
        <v>4.35</v>
      </c>
      <c r="F276" s="2">
        <v>80.13</v>
      </c>
      <c r="G276" t="s">
        <v>457</v>
      </c>
      <c r="H276" t="s">
        <v>14</v>
      </c>
      <c r="I276" t="s">
        <v>14</v>
      </c>
    </row>
    <row r="277" spans="1:9">
      <c r="A277" t="s">
        <v>464</v>
      </c>
      <c r="B277" t="s">
        <v>455</v>
      </c>
      <c r="C277" t="s">
        <v>244</v>
      </c>
      <c r="D277" s="1">
        <v>18.35</v>
      </c>
      <c r="E277" s="2">
        <v>5.05</v>
      </c>
      <c r="F277" s="2">
        <v>92.67</v>
      </c>
      <c r="G277" t="s">
        <v>457</v>
      </c>
      <c r="H277" t="s">
        <v>14</v>
      </c>
      <c r="I277" t="s">
        <v>14</v>
      </c>
    </row>
    <row r="278" spans="1:9">
      <c r="A278" t="s">
        <v>465</v>
      </c>
      <c r="B278" t="s">
        <v>455</v>
      </c>
      <c r="C278" t="s">
        <v>266</v>
      </c>
      <c r="D278" s="1">
        <v>18.46</v>
      </c>
      <c r="E278" s="2">
        <v>4.85</v>
      </c>
      <c r="F278" s="2">
        <v>89.53</v>
      </c>
      <c r="G278" t="s">
        <v>457</v>
      </c>
      <c r="H278" t="s">
        <v>14</v>
      </c>
      <c r="I278" t="s">
        <v>14</v>
      </c>
    </row>
    <row r="279" spans="1:9">
      <c r="A279" t="s">
        <v>466</v>
      </c>
      <c r="B279" t="s">
        <v>455</v>
      </c>
      <c r="C279" t="s">
        <v>244</v>
      </c>
      <c r="D279" s="1">
        <v>18.49</v>
      </c>
      <c r="E279" s="2">
        <v>5.05</v>
      </c>
      <c r="F279" s="2">
        <v>93.37</v>
      </c>
      <c r="G279" t="s">
        <v>457</v>
      </c>
      <c r="H279" t="s">
        <v>14</v>
      </c>
      <c r="I279" t="s">
        <v>14</v>
      </c>
    </row>
    <row r="280" spans="1:9">
      <c r="A280" t="s">
        <v>467</v>
      </c>
      <c r="B280" t="s">
        <v>455</v>
      </c>
      <c r="C280" t="s">
        <v>266</v>
      </c>
      <c r="D280" s="1">
        <v>18.52</v>
      </c>
      <c r="E280" s="2">
        <v>4.85</v>
      </c>
      <c r="F280" s="2">
        <v>89.82</v>
      </c>
      <c r="G280" t="s">
        <v>457</v>
      </c>
      <c r="H280" t="s">
        <v>14</v>
      </c>
      <c r="I280" t="s">
        <v>14</v>
      </c>
    </row>
    <row r="281" spans="1:9">
      <c r="A281" t="s">
        <v>468</v>
      </c>
      <c r="B281" t="s">
        <v>455</v>
      </c>
      <c r="C281" t="s">
        <v>257</v>
      </c>
      <c r="D281" s="1">
        <v>18.68</v>
      </c>
      <c r="E281" s="2">
        <v>4.1</v>
      </c>
      <c r="F281" s="2">
        <v>76.59</v>
      </c>
      <c r="G281" t="s">
        <v>457</v>
      </c>
      <c r="H281" t="s">
        <v>14</v>
      </c>
      <c r="I281" t="s">
        <v>14</v>
      </c>
    </row>
    <row r="282" spans="1:9">
      <c r="A282" t="s">
        <v>469</v>
      </c>
      <c r="B282" t="s">
        <v>455</v>
      </c>
      <c r="C282" t="s">
        <v>257</v>
      </c>
      <c r="D282" s="1">
        <v>18.57</v>
      </c>
      <c r="E282" s="2">
        <v>4.1</v>
      </c>
      <c r="F282" s="2">
        <v>76.14</v>
      </c>
      <c r="G282" t="s">
        <v>457</v>
      </c>
      <c r="H282" t="s">
        <v>14</v>
      </c>
      <c r="I282" t="s">
        <v>14</v>
      </c>
    </row>
    <row r="283" spans="1:9">
      <c r="A283" t="s">
        <v>470</v>
      </c>
      <c r="B283" t="s">
        <v>471</v>
      </c>
      <c r="C283" t="s">
        <v>456</v>
      </c>
      <c r="D283" s="1">
        <v>18.64</v>
      </c>
      <c r="E283" s="2">
        <v>4.8</v>
      </c>
      <c r="F283" s="2">
        <v>89.47</v>
      </c>
      <c r="G283" t="s">
        <v>472</v>
      </c>
      <c r="H283" t="s">
        <v>14</v>
      </c>
      <c r="I283" t="s">
        <v>14</v>
      </c>
    </row>
    <row r="284" spans="1:9">
      <c r="A284" t="s">
        <v>473</v>
      </c>
      <c r="B284" t="s">
        <v>471</v>
      </c>
      <c r="C284" t="s">
        <v>266</v>
      </c>
      <c r="D284" s="1">
        <v>18.58</v>
      </c>
      <c r="E284" s="2">
        <v>4.85</v>
      </c>
      <c r="F284" s="2">
        <v>90.11</v>
      </c>
      <c r="G284" t="s">
        <v>472</v>
      </c>
      <c r="H284" t="s">
        <v>14</v>
      </c>
      <c r="I284" t="s">
        <v>14</v>
      </c>
    </row>
    <row r="285" spans="1:9">
      <c r="A285" t="s">
        <v>474</v>
      </c>
      <c r="B285" t="s">
        <v>471</v>
      </c>
      <c r="C285" t="s">
        <v>269</v>
      </c>
      <c r="D285" s="1">
        <v>18.63</v>
      </c>
      <c r="E285" s="2">
        <v>3.6</v>
      </c>
      <c r="F285" s="2">
        <v>67.07</v>
      </c>
      <c r="G285" t="s">
        <v>472</v>
      </c>
      <c r="H285" t="s">
        <v>14</v>
      </c>
      <c r="I285" t="s">
        <v>14</v>
      </c>
    </row>
    <row r="286" spans="1:9">
      <c r="A286" t="s">
        <v>475</v>
      </c>
      <c r="B286" t="s">
        <v>471</v>
      </c>
      <c r="C286" t="s">
        <v>266</v>
      </c>
      <c r="D286" s="1">
        <v>18.54</v>
      </c>
      <c r="E286" s="2">
        <v>4.85</v>
      </c>
      <c r="F286" s="2">
        <v>89.92</v>
      </c>
      <c r="G286" t="s">
        <v>472</v>
      </c>
      <c r="H286" t="s">
        <v>14</v>
      </c>
      <c r="I286" t="s">
        <v>14</v>
      </c>
    </row>
    <row r="287" spans="1:9">
      <c r="A287" t="s">
        <v>476</v>
      </c>
      <c r="B287" t="s">
        <v>471</v>
      </c>
      <c r="C287" t="s">
        <v>257</v>
      </c>
      <c r="D287" s="1">
        <v>18.53</v>
      </c>
      <c r="E287" s="2">
        <v>4.1</v>
      </c>
      <c r="F287" s="2">
        <v>75.97</v>
      </c>
      <c r="G287" t="s">
        <v>472</v>
      </c>
      <c r="H287" t="s">
        <v>14</v>
      </c>
      <c r="I287" t="s">
        <v>14</v>
      </c>
    </row>
    <row r="288" spans="1:9">
      <c r="A288" t="s">
        <v>477</v>
      </c>
      <c r="B288" t="s">
        <v>471</v>
      </c>
      <c r="C288" t="s">
        <v>244</v>
      </c>
      <c r="D288" s="1">
        <v>18.53</v>
      </c>
      <c r="E288" s="2">
        <v>5.05</v>
      </c>
      <c r="F288" s="2">
        <v>93.58</v>
      </c>
      <c r="G288" t="s">
        <v>472</v>
      </c>
      <c r="H288" t="s">
        <v>14</v>
      </c>
      <c r="I288" t="s">
        <v>14</v>
      </c>
    </row>
    <row r="289" spans="1:9">
      <c r="A289" t="s">
        <v>478</v>
      </c>
      <c r="B289" t="s">
        <v>471</v>
      </c>
      <c r="C289" t="s">
        <v>247</v>
      </c>
      <c r="D289" s="1">
        <v>18.53</v>
      </c>
      <c r="E289" s="2">
        <v>4.35</v>
      </c>
      <c r="F289" s="2">
        <v>80.61</v>
      </c>
      <c r="G289" t="s">
        <v>472</v>
      </c>
      <c r="H289" t="s">
        <v>14</v>
      </c>
      <c r="I289" t="s">
        <v>14</v>
      </c>
    </row>
    <row r="290" spans="1:9">
      <c r="A290" t="s">
        <v>479</v>
      </c>
      <c r="B290" t="s">
        <v>471</v>
      </c>
      <c r="C290" t="s">
        <v>244</v>
      </c>
      <c r="D290" s="1">
        <v>18.61</v>
      </c>
      <c r="E290" s="2">
        <v>5.05</v>
      </c>
      <c r="F290" s="2">
        <v>93.98</v>
      </c>
      <c r="G290" t="s">
        <v>472</v>
      </c>
      <c r="H290" t="s">
        <v>14</v>
      </c>
      <c r="I290" t="s">
        <v>14</v>
      </c>
    </row>
    <row r="291" spans="1:9">
      <c r="A291" t="s">
        <v>480</v>
      </c>
      <c r="B291" t="s">
        <v>471</v>
      </c>
      <c r="C291" t="s">
        <v>257</v>
      </c>
      <c r="D291" s="1">
        <v>18.84</v>
      </c>
      <c r="E291" s="2">
        <v>4.1</v>
      </c>
      <c r="F291" s="2">
        <v>77.24</v>
      </c>
      <c r="G291" t="s">
        <v>472</v>
      </c>
      <c r="H291" t="s">
        <v>14</v>
      </c>
      <c r="I291" t="s">
        <v>14</v>
      </c>
    </row>
    <row r="292" spans="1:9">
      <c r="A292" t="s">
        <v>481</v>
      </c>
      <c r="B292" t="s">
        <v>471</v>
      </c>
      <c r="C292" t="s">
        <v>247</v>
      </c>
      <c r="D292" s="1">
        <v>18.8</v>
      </c>
      <c r="E292" s="2">
        <v>4.35</v>
      </c>
      <c r="F292" s="2">
        <v>81.78</v>
      </c>
      <c r="G292" t="s">
        <v>472</v>
      </c>
      <c r="H292" t="s">
        <v>14</v>
      </c>
      <c r="I292" t="s">
        <v>14</v>
      </c>
    </row>
    <row r="293" spans="1:9">
      <c r="A293" t="s">
        <v>482</v>
      </c>
      <c r="B293" t="s">
        <v>471</v>
      </c>
      <c r="C293" t="s">
        <v>257</v>
      </c>
      <c r="D293" s="1">
        <v>18.85</v>
      </c>
      <c r="E293" s="2">
        <v>4.1</v>
      </c>
      <c r="F293" s="2">
        <v>77.28</v>
      </c>
      <c r="G293" t="s">
        <v>472</v>
      </c>
      <c r="H293" t="s">
        <v>14</v>
      </c>
      <c r="I293" t="s">
        <v>14</v>
      </c>
    </row>
    <row r="294" spans="1:9">
      <c r="A294" t="s">
        <v>483</v>
      </c>
      <c r="B294" t="s">
        <v>471</v>
      </c>
      <c r="C294" t="s">
        <v>257</v>
      </c>
      <c r="D294" s="1">
        <v>18.91</v>
      </c>
      <c r="E294" s="2">
        <v>4.1</v>
      </c>
      <c r="F294" s="2">
        <v>77.53</v>
      </c>
      <c r="G294" t="s">
        <v>472</v>
      </c>
      <c r="H294" t="s">
        <v>14</v>
      </c>
      <c r="I294" t="s">
        <v>14</v>
      </c>
    </row>
    <row r="295" spans="1:9">
      <c r="A295" t="s">
        <v>484</v>
      </c>
      <c r="B295" t="s">
        <v>471</v>
      </c>
      <c r="C295" t="s">
        <v>259</v>
      </c>
      <c r="D295" s="1">
        <v>18.88</v>
      </c>
      <c r="E295" s="2">
        <v>4.85</v>
      </c>
      <c r="F295" s="2">
        <v>91.57</v>
      </c>
      <c r="G295" t="s">
        <v>472</v>
      </c>
      <c r="H295" t="s">
        <v>14</v>
      </c>
      <c r="I295" t="s">
        <v>14</v>
      </c>
    </row>
    <row r="296" spans="1:9">
      <c r="A296" t="s">
        <v>485</v>
      </c>
      <c r="B296" t="s">
        <v>486</v>
      </c>
      <c r="C296" t="s">
        <v>284</v>
      </c>
      <c r="D296" s="1">
        <v>18.99</v>
      </c>
      <c r="E296" s="2">
        <v>5.35</v>
      </c>
      <c r="F296" s="2">
        <v>101.6</v>
      </c>
      <c r="G296" t="s">
        <v>487</v>
      </c>
      <c r="H296" t="s">
        <v>14</v>
      </c>
      <c r="I296" t="s">
        <v>14</v>
      </c>
    </row>
    <row r="297" spans="1:9">
      <c r="A297" t="s">
        <v>488</v>
      </c>
      <c r="B297" t="s">
        <v>486</v>
      </c>
      <c r="C297" t="s">
        <v>296</v>
      </c>
      <c r="D297" s="1">
        <v>19.07</v>
      </c>
      <c r="E297" s="2">
        <v>5.6</v>
      </c>
      <c r="F297" s="2">
        <v>106.79</v>
      </c>
      <c r="G297" t="s">
        <v>487</v>
      </c>
      <c r="H297" t="s">
        <v>14</v>
      </c>
      <c r="I297" t="s">
        <v>14</v>
      </c>
    </row>
    <row r="298" spans="1:9">
      <c r="A298" t="s">
        <v>489</v>
      </c>
      <c r="B298" t="s">
        <v>486</v>
      </c>
      <c r="C298" t="s">
        <v>448</v>
      </c>
      <c r="D298" s="1">
        <v>19.02</v>
      </c>
      <c r="E298" s="2">
        <v>5.35</v>
      </c>
      <c r="F298" s="2">
        <v>101.76</v>
      </c>
      <c r="G298" t="s">
        <v>487</v>
      </c>
      <c r="H298" t="s">
        <v>14</v>
      </c>
      <c r="I298" t="s">
        <v>14</v>
      </c>
    </row>
    <row r="299" spans="1:9">
      <c r="A299" t="s">
        <v>490</v>
      </c>
      <c r="B299" t="s">
        <v>486</v>
      </c>
      <c r="C299" t="s">
        <v>296</v>
      </c>
      <c r="D299" s="1">
        <v>18.98</v>
      </c>
      <c r="E299" s="2">
        <v>5.6</v>
      </c>
      <c r="F299" s="2">
        <v>106.29</v>
      </c>
      <c r="G299" t="s">
        <v>487</v>
      </c>
      <c r="H299" t="s">
        <v>14</v>
      </c>
      <c r="I299" t="s">
        <v>14</v>
      </c>
    </row>
    <row r="300" spans="1:9">
      <c r="A300" t="s">
        <v>491</v>
      </c>
      <c r="B300" t="s">
        <v>486</v>
      </c>
      <c r="C300" t="s">
        <v>296</v>
      </c>
      <c r="D300" s="1">
        <v>18.96</v>
      </c>
      <c r="E300" s="2">
        <v>5.6</v>
      </c>
      <c r="F300" s="2">
        <v>106.18</v>
      </c>
      <c r="G300" t="s">
        <v>487</v>
      </c>
      <c r="H300" t="s">
        <v>14</v>
      </c>
      <c r="I300" t="s">
        <v>14</v>
      </c>
    </row>
    <row r="301" spans="1:9">
      <c r="A301" t="s">
        <v>492</v>
      </c>
      <c r="B301" t="s">
        <v>486</v>
      </c>
      <c r="C301" t="s">
        <v>440</v>
      </c>
      <c r="D301" s="1">
        <v>18.98</v>
      </c>
      <c r="E301" s="2">
        <v>4.85</v>
      </c>
      <c r="F301" s="2">
        <v>92.05</v>
      </c>
      <c r="G301" t="s">
        <v>487</v>
      </c>
      <c r="H301" t="s">
        <v>14</v>
      </c>
      <c r="I301" t="s">
        <v>14</v>
      </c>
    </row>
    <row r="302" spans="1:9">
      <c r="A302" t="s">
        <v>493</v>
      </c>
      <c r="B302" t="s">
        <v>486</v>
      </c>
      <c r="C302" t="s">
        <v>300</v>
      </c>
      <c r="D302" s="1">
        <v>19.04</v>
      </c>
      <c r="E302" s="2">
        <v>6.1</v>
      </c>
      <c r="F302" s="2">
        <v>116.14</v>
      </c>
      <c r="G302" t="s">
        <v>487</v>
      </c>
      <c r="H302" t="s">
        <v>14</v>
      </c>
      <c r="I302" t="s">
        <v>14</v>
      </c>
    </row>
    <row r="303" spans="1:9">
      <c r="A303" t="s">
        <v>494</v>
      </c>
      <c r="B303" t="s">
        <v>486</v>
      </c>
      <c r="C303" t="s">
        <v>440</v>
      </c>
      <c r="D303" s="1">
        <v>1</v>
      </c>
      <c r="E303" s="2">
        <v>50</v>
      </c>
      <c r="F303" s="2">
        <v>50</v>
      </c>
      <c r="G303" t="s">
        <v>487</v>
      </c>
      <c r="H303" t="s">
        <v>14</v>
      </c>
      <c r="I303" t="s">
        <v>14</v>
      </c>
    </row>
    <row r="304" spans="1:9">
      <c r="A304" t="s">
        <v>495</v>
      </c>
      <c r="B304" t="s">
        <v>486</v>
      </c>
      <c r="C304" t="s">
        <v>300</v>
      </c>
      <c r="D304" s="1">
        <v>18.87</v>
      </c>
      <c r="E304" s="2">
        <v>6.1</v>
      </c>
      <c r="F304" s="2">
        <v>115.11</v>
      </c>
      <c r="G304" t="s">
        <v>487</v>
      </c>
      <c r="H304" t="s">
        <v>14</v>
      </c>
      <c r="I304" t="s">
        <v>14</v>
      </c>
    </row>
    <row r="305" spans="1:9">
      <c r="A305" t="s">
        <v>496</v>
      </c>
      <c r="B305" t="s">
        <v>486</v>
      </c>
      <c r="C305" t="s">
        <v>293</v>
      </c>
      <c r="D305" s="1">
        <v>19.07</v>
      </c>
      <c r="E305" s="2">
        <v>4.1</v>
      </c>
      <c r="F305" s="2">
        <v>78.19</v>
      </c>
      <c r="G305" t="s">
        <v>487</v>
      </c>
      <c r="H305" t="s">
        <v>14</v>
      </c>
      <c r="I305" t="s">
        <v>14</v>
      </c>
    </row>
    <row r="306" spans="1:9">
      <c r="A306" t="s">
        <v>497</v>
      </c>
      <c r="B306" t="s">
        <v>486</v>
      </c>
      <c r="C306" t="s">
        <v>498</v>
      </c>
      <c r="D306" s="1">
        <v>19.11</v>
      </c>
      <c r="E306" s="2">
        <v>5.35</v>
      </c>
      <c r="F306" s="2">
        <v>102.24</v>
      </c>
      <c r="G306" t="s">
        <v>487</v>
      </c>
      <c r="H306" t="s">
        <v>14</v>
      </c>
      <c r="I306" t="s">
        <v>14</v>
      </c>
    </row>
    <row r="307" spans="1:9">
      <c r="A307" t="s">
        <v>499</v>
      </c>
      <c r="B307" t="s">
        <v>486</v>
      </c>
      <c r="C307" t="s">
        <v>500</v>
      </c>
      <c r="D307" s="1">
        <v>19.06</v>
      </c>
      <c r="E307" s="2">
        <v>6.1</v>
      </c>
      <c r="F307" s="2">
        <v>116.27</v>
      </c>
      <c r="G307" t="s">
        <v>487</v>
      </c>
      <c r="H307" t="s">
        <v>14</v>
      </c>
      <c r="I307" t="s">
        <v>14</v>
      </c>
    </row>
    <row r="308" spans="1:9">
      <c r="A308" t="s">
        <v>501</v>
      </c>
      <c r="B308" t="s">
        <v>486</v>
      </c>
      <c r="C308" t="s">
        <v>500</v>
      </c>
      <c r="D308" s="1">
        <v>19.1</v>
      </c>
      <c r="E308" s="2">
        <v>6.1</v>
      </c>
      <c r="F308" s="2">
        <v>116.51</v>
      </c>
      <c r="G308" t="s">
        <v>487</v>
      </c>
      <c r="H308" t="s">
        <v>14</v>
      </c>
      <c r="I308" t="s">
        <v>14</v>
      </c>
    </row>
    <row r="309" spans="1:9">
      <c r="A309" t="s">
        <v>502</v>
      </c>
      <c r="B309" t="s">
        <v>486</v>
      </c>
      <c r="C309" t="s">
        <v>287</v>
      </c>
      <c r="D309" s="1">
        <v>19.11</v>
      </c>
      <c r="E309" s="2">
        <v>3.6</v>
      </c>
      <c r="F309" s="2">
        <v>68.8</v>
      </c>
      <c r="G309" t="s">
        <v>487</v>
      </c>
      <c r="H309" t="s">
        <v>14</v>
      </c>
      <c r="I309" t="s">
        <v>14</v>
      </c>
    </row>
    <row r="310" spans="1:9">
      <c r="A310" t="s">
        <v>503</v>
      </c>
      <c r="B310" t="s">
        <v>504</v>
      </c>
      <c r="C310" t="s">
        <v>456</v>
      </c>
      <c r="D310" s="1">
        <v>21.46</v>
      </c>
      <c r="E310" s="2">
        <v>4.8</v>
      </c>
      <c r="F310" s="2">
        <v>103.01</v>
      </c>
      <c r="G310" t="s">
        <v>505</v>
      </c>
      <c r="H310" t="s">
        <v>14</v>
      </c>
      <c r="I310" t="s">
        <v>14</v>
      </c>
    </row>
    <row r="311" spans="1:9">
      <c r="A311" t="s">
        <v>506</v>
      </c>
      <c r="B311" t="s">
        <v>504</v>
      </c>
      <c r="C311" t="s">
        <v>266</v>
      </c>
      <c r="D311" s="1">
        <v>21.51</v>
      </c>
      <c r="E311" s="2">
        <v>4.85</v>
      </c>
      <c r="F311" s="2">
        <v>104.32</v>
      </c>
      <c r="G311" t="s">
        <v>505</v>
      </c>
      <c r="H311" t="s">
        <v>14</v>
      </c>
      <c r="I311" t="s">
        <v>14</v>
      </c>
    </row>
    <row r="312" spans="1:9">
      <c r="A312" t="s">
        <v>507</v>
      </c>
      <c r="B312" t="s">
        <v>504</v>
      </c>
      <c r="C312" t="s">
        <v>269</v>
      </c>
      <c r="D312" s="1">
        <v>21.31</v>
      </c>
      <c r="E312" s="2">
        <v>3.6</v>
      </c>
      <c r="F312" s="2">
        <v>76.72</v>
      </c>
      <c r="G312" t="s">
        <v>505</v>
      </c>
      <c r="H312" t="s">
        <v>14</v>
      </c>
      <c r="I312" t="s">
        <v>14</v>
      </c>
    </row>
    <row r="313" spans="1:9">
      <c r="A313" t="s">
        <v>508</v>
      </c>
      <c r="B313" t="s">
        <v>504</v>
      </c>
      <c r="C313" t="s">
        <v>266</v>
      </c>
      <c r="D313" s="1">
        <v>21.44</v>
      </c>
      <c r="E313" s="2">
        <v>4.85</v>
      </c>
      <c r="F313" s="2">
        <v>103.98</v>
      </c>
      <c r="G313" t="s">
        <v>505</v>
      </c>
      <c r="H313" t="s">
        <v>14</v>
      </c>
      <c r="I313" t="s">
        <v>14</v>
      </c>
    </row>
    <row r="314" spans="1:9">
      <c r="A314" t="s">
        <v>509</v>
      </c>
      <c r="B314" t="s">
        <v>504</v>
      </c>
      <c r="C314" t="s">
        <v>266</v>
      </c>
      <c r="D314" s="1">
        <v>21.38</v>
      </c>
      <c r="E314" s="2">
        <v>4.85</v>
      </c>
      <c r="F314" s="2">
        <v>103.69</v>
      </c>
      <c r="G314" t="s">
        <v>505</v>
      </c>
      <c r="H314" t="s">
        <v>14</v>
      </c>
      <c r="I314" t="s">
        <v>14</v>
      </c>
    </row>
    <row r="315" spans="1:9">
      <c r="A315" t="s">
        <v>510</v>
      </c>
      <c r="B315" t="s">
        <v>504</v>
      </c>
      <c r="C315" t="s">
        <v>244</v>
      </c>
      <c r="D315" s="1">
        <v>21.41</v>
      </c>
      <c r="E315" s="2">
        <v>5.05</v>
      </c>
      <c r="F315" s="2">
        <v>108.12</v>
      </c>
      <c r="G315" t="s">
        <v>505</v>
      </c>
      <c r="H315" t="s">
        <v>14</v>
      </c>
      <c r="I315" t="s">
        <v>14</v>
      </c>
    </row>
    <row r="316" spans="1:9">
      <c r="A316" t="s">
        <v>511</v>
      </c>
      <c r="B316" t="s">
        <v>504</v>
      </c>
      <c r="C316" t="s">
        <v>247</v>
      </c>
      <c r="D316" s="1">
        <v>21.43</v>
      </c>
      <c r="E316" s="2">
        <v>4.35</v>
      </c>
      <c r="F316" s="2">
        <v>93.22</v>
      </c>
      <c r="G316" t="s">
        <v>505</v>
      </c>
      <c r="H316" t="s">
        <v>14</v>
      </c>
      <c r="I316" t="s">
        <v>14</v>
      </c>
    </row>
    <row r="317" spans="1:9">
      <c r="A317" t="s">
        <v>512</v>
      </c>
      <c r="B317" t="s">
        <v>504</v>
      </c>
      <c r="C317" t="s">
        <v>244</v>
      </c>
      <c r="D317" s="1">
        <v>21.33</v>
      </c>
      <c r="E317" s="2">
        <v>5.05</v>
      </c>
      <c r="F317" s="2">
        <v>107.72</v>
      </c>
      <c r="G317" t="s">
        <v>505</v>
      </c>
      <c r="H317" t="s">
        <v>14</v>
      </c>
      <c r="I317" t="s">
        <v>14</v>
      </c>
    </row>
    <row r="318" spans="1:9">
      <c r="A318" t="s">
        <v>513</v>
      </c>
      <c r="B318" t="s">
        <v>504</v>
      </c>
      <c r="C318" t="s">
        <v>247</v>
      </c>
      <c r="D318" s="1">
        <v>21.46</v>
      </c>
      <c r="E318" s="2">
        <v>4.35</v>
      </c>
      <c r="F318" s="2">
        <v>93.35</v>
      </c>
      <c r="G318" t="s">
        <v>505</v>
      </c>
      <c r="H318" t="s">
        <v>14</v>
      </c>
      <c r="I318" t="s">
        <v>14</v>
      </c>
    </row>
    <row r="319" spans="1:9">
      <c r="A319" t="s">
        <v>514</v>
      </c>
      <c r="B319" t="s">
        <v>504</v>
      </c>
      <c r="C319" t="s">
        <v>244</v>
      </c>
      <c r="D319" s="1">
        <v>21.38</v>
      </c>
      <c r="E319" s="2">
        <v>5.05</v>
      </c>
      <c r="F319" s="2">
        <v>107.97</v>
      </c>
      <c r="G319" t="s">
        <v>505</v>
      </c>
      <c r="H319" t="s">
        <v>14</v>
      </c>
      <c r="I319" t="s">
        <v>14</v>
      </c>
    </row>
    <row r="320" spans="1:9">
      <c r="A320" t="s">
        <v>515</v>
      </c>
      <c r="B320" t="s">
        <v>504</v>
      </c>
      <c r="C320" t="s">
        <v>259</v>
      </c>
      <c r="D320" s="1">
        <v>21.42</v>
      </c>
      <c r="E320" s="2">
        <v>4.85</v>
      </c>
      <c r="F320" s="2">
        <v>103.89</v>
      </c>
      <c r="G320" t="s">
        <v>505</v>
      </c>
      <c r="H320" t="s">
        <v>14</v>
      </c>
      <c r="I320" t="s">
        <v>14</v>
      </c>
    </row>
    <row r="321" spans="1:9">
      <c r="A321" t="s">
        <v>516</v>
      </c>
      <c r="B321" t="s">
        <v>504</v>
      </c>
      <c r="C321" t="s">
        <v>244</v>
      </c>
      <c r="D321" s="1">
        <v>21.43</v>
      </c>
      <c r="E321" s="2">
        <v>5.05</v>
      </c>
      <c r="F321" s="2">
        <v>108.22</v>
      </c>
      <c r="G321" t="s">
        <v>505</v>
      </c>
      <c r="H321" t="s">
        <v>14</v>
      </c>
      <c r="I321" t="s">
        <v>14</v>
      </c>
    </row>
    <row r="322" spans="1:9">
      <c r="A322" t="s">
        <v>517</v>
      </c>
      <c r="B322" t="s">
        <v>504</v>
      </c>
      <c r="C322" t="s">
        <v>259</v>
      </c>
      <c r="D322" s="1">
        <v>21.48</v>
      </c>
      <c r="E322" s="2">
        <v>4.85</v>
      </c>
      <c r="F322" s="2">
        <v>104.18</v>
      </c>
      <c r="G322" t="s">
        <v>505</v>
      </c>
      <c r="H322" t="s">
        <v>14</v>
      </c>
      <c r="I322" t="s">
        <v>14</v>
      </c>
    </row>
    <row r="323" spans="1:9">
      <c r="A323" t="s">
        <v>518</v>
      </c>
      <c r="B323" t="s">
        <v>504</v>
      </c>
      <c r="C323" t="s">
        <v>266</v>
      </c>
      <c r="D323" s="1">
        <v>21.51</v>
      </c>
      <c r="E323" s="2">
        <v>4.85</v>
      </c>
      <c r="F323" s="2">
        <v>104.32</v>
      </c>
      <c r="G323" t="s">
        <v>505</v>
      </c>
      <c r="H323" t="s">
        <v>14</v>
      </c>
      <c r="I323" t="s">
        <v>14</v>
      </c>
    </row>
    <row r="324" spans="1:9">
      <c r="A324" t="s">
        <v>519</v>
      </c>
      <c r="B324" t="s">
        <v>504</v>
      </c>
      <c r="C324" t="s">
        <v>259</v>
      </c>
      <c r="D324" s="1">
        <v>21.3</v>
      </c>
      <c r="E324" s="2">
        <v>4.85</v>
      </c>
      <c r="F324" s="2">
        <v>103.3</v>
      </c>
      <c r="G324" t="s">
        <v>505</v>
      </c>
      <c r="H324" t="s">
        <v>14</v>
      </c>
      <c r="I324" t="s">
        <v>14</v>
      </c>
    </row>
    <row r="325" spans="1:9">
      <c r="A325" t="s">
        <v>520</v>
      </c>
      <c r="B325" t="s">
        <v>504</v>
      </c>
      <c r="C325" t="s">
        <v>269</v>
      </c>
      <c r="D325" s="1">
        <v>21.45</v>
      </c>
      <c r="E325" s="2">
        <v>3.6</v>
      </c>
      <c r="F325" s="2">
        <v>77.22</v>
      </c>
      <c r="G325" t="s">
        <v>505</v>
      </c>
      <c r="H325" t="s">
        <v>14</v>
      </c>
      <c r="I325" t="s">
        <v>14</v>
      </c>
    </row>
    <row r="326" spans="1:9">
      <c r="A326" t="s">
        <v>521</v>
      </c>
      <c r="B326" t="s">
        <v>504</v>
      </c>
      <c r="C326" t="s">
        <v>244</v>
      </c>
      <c r="D326" s="1">
        <v>21.47</v>
      </c>
      <c r="E326" s="2">
        <v>5.05</v>
      </c>
      <c r="F326" s="2">
        <v>108.42</v>
      </c>
      <c r="G326" t="s">
        <v>505</v>
      </c>
      <c r="H326" t="s">
        <v>14</v>
      </c>
      <c r="I326" t="s">
        <v>14</v>
      </c>
    </row>
    <row r="327" spans="1:9">
      <c r="A327" t="s">
        <v>522</v>
      </c>
      <c r="B327" t="s">
        <v>504</v>
      </c>
      <c r="C327" t="s">
        <v>259</v>
      </c>
      <c r="D327" s="1">
        <v>21.24</v>
      </c>
      <c r="E327" s="2">
        <v>4.85</v>
      </c>
      <c r="F327" s="2">
        <v>103.01</v>
      </c>
      <c r="G327" t="s">
        <v>505</v>
      </c>
      <c r="H327" t="s">
        <v>14</v>
      </c>
      <c r="I327" t="s">
        <v>14</v>
      </c>
    </row>
    <row r="328" spans="1:9">
      <c r="A328" t="s">
        <v>523</v>
      </c>
      <c r="B328" t="s">
        <v>504</v>
      </c>
      <c r="C328" t="s">
        <v>259</v>
      </c>
      <c r="D328" s="1">
        <v>21.26</v>
      </c>
      <c r="E328" s="2">
        <v>4.85</v>
      </c>
      <c r="F328" s="2">
        <v>103.11</v>
      </c>
      <c r="G328" t="s">
        <v>505</v>
      </c>
      <c r="H328" t="s">
        <v>14</v>
      </c>
      <c r="I328" t="s">
        <v>14</v>
      </c>
    </row>
    <row r="329" spans="1:9">
      <c r="A329" t="s">
        <v>524</v>
      </c>
      <c r="B329" t="s">
        <v>504</v>
      </c>
      <c r="C329" t="s">
        <v>247</v>
      </c>
      <c r="D329" s="1">
        <v>21.14</v>
      </c>
      <c r="E329" s="2">
        <v>4.35</v>
      </c>
      <c r="F329" s="2">
        <v>91.96</v>
      </c>
      <c r="G329" t="s">
        <v>505</v>
      </c>
      <c r="H329" t="s">
        <v>14</v>
      </c>
      <c r="I329" t="s">
        <v>14</v>
      </c>
    </row>
    <row r="330" spans="1:9">
      <c r="A330" t="s">
        <v>525</v>
      </c>
      <c r="B330" t="s">
        <v>504</v>
      </c>
      <c r="C330" t="s">
        <v>257</v>
      </c>
      <c r="D330" s="1">
        <v>21.14</v>
      </c>
      <c r="E330" s="2">
        <v>4.1</v>
      </c>
      <c r="F330" s="2">
        <v>86.67</v>
      </c>
      <c r="G330" t="s">
        <v>505</v>
      </c>
      <c r="H330" t="s">
        <v>14</v>
      </c>
      <c r="I330" t="s">
        <v>14</v>
      </c>
    </row>
    <row r="331" spans="1:9">
      <c r="A331" t="s">
        <v>526</v>
      </c>
      <c r="B331" t="s">
        <v>527</v>
      </c>
      <c r="C331" t="s">
        <v>57</v>
      </c>
      <c r="D331" s="1">
        <v>24.5</v>
      </c>
      <c r="E331" s="2">
        <v>5.85</v>
      </c>
      <c r="F331" s="2">
        <v>143.32</v>
      </c>
      <c r="G331" t="s">
        <v>528</v>
      </c>
      <c r="H331" t="s">
        <v>14</v>
      </c>
      <c r="I331" t="s">
        <v>14</v>
      </c>
    </row>
    <row r="332" spans="1:9">
      <c r="A332" t="s">
        <v>529</v>
      </c>
      <c r="B332" t="s">
        <v>527</v>
      </c>
      <c r="C332" t="s">
        <v>57</v>
      </c>
      <c r="D332" s="1">
        <v>24.46</v>
      </c>
      <c r="E332" s="2">
        <v>5.85</v>
      </c>
      <c r="F332" s="2">
        <v>143.09</v>
      </c>
      <c r="G332" t="s">
        <v>528</v>
      </c>
      <c r="H332" t="s">
        <v>14</v>
      </c>
      <c r="I332" t="s">
        <v>14</v>
      </c>
    </row>
    <row r="333" spans="1:9">
      <c r="A333" t="s">
        <v>530</v>
      </c>
      <c r="B333" t="s">
        <v>527</v>
      </c>
      <c r="C333" t="s">
        <v>318</v>
      </c>
      <c r="D333" s="1">
        <v>24.45</v>
      </c>
      <c r="E333" s="2">
        <v>5.35</v>
      </c>
      <c r="F333" s="2">
        <v>130.81</v>
      </c>
      <c r="G333" t="s">
        <v>528</v>
      </c>
      <c r="H333" t="s">
        <v>14</v>
      </c>
      <c r="I333" t="s">
        <v>14</v>
      </c>
    </row>
    <row r="334" spans="1:9">
      <c r="A334" t="s">
        <v>531</v>
      </c>
      <c r="B334" t="s">
        <v>527</v>
      </c>
      <c r="C334" t="s">
        <v>59</v>
      </c>
      <c r="D334" s="1">
        <v>24.42</v>
      </c>
      <c r="E334" s="2">
        <v>5.35</v>
      </c>
      <c r="F334" s="2">
        <v>130.65</v>
      </c>
      <c r="G334" t="s">
        <v>528</v>
      </c>
      <c r="H334" t="s">
        <v>14</v>
      </c>
      <c r="I334" t="s">
        <v>14</v>
      </c>
    </row>
    <row r="335" spans="1:9">
      <c r="A335" t="s">
        <v>532</v>
      </c>
      <c r="B335" t="s">
        <v>527</v>
      </c>
      <c r="C335" t="s">
        <v>59</v>
      </c>
      <c r="D335" s="1">
        <v>24.47</v>
      </c>
      <c r="E335" s="2">
        <v>5.35</v>
      </c>
      <c r="F335" s="2">
        <v>130.91</v>
      </c>
      <c r="G335" t="s">
        <v>528</v>
      </c>
      <c r="H335" t="s">
        <v>14</v>
      </c>
      <c r="I335" t="s">
        <v>14</v>
      </c>
    </row>
    <row r="336" spans="1:9">
      <c r="A336" t="s">
        <v>533</v>
      </c>
      <c r="B336" t="s">
        <v>527</v>
      </c>
      <c r="C336" t="s">
        <v>59</v>
      </c>
      <c r="D336" s="1">
        <v>24.51</v>
      </c>
      <c r="E336" s="2">
        <v>5.35</v>
      </c>
      <c r="F336" s="2">
        <v>131.13</v>
      </c>
      <c r="G336" t="s">
        <v>528</v>
      </c>
      <c r="H336" t="s">
        <v>14</v>
      </c>
      <c r="I336" t="s">
        <v>14</v>
      </c>
    </row>
    <row r="337" spans="1:9">
      <c r="A337" t="s">
        <v>534</v>
      </c>
      <c r="B337" t="s">
        <v>527</v>
      </c>
      <c r="C337" t="s">
        <v>535</v>
      </c>
      <c r="D337" s="1">
        <v>24.44</v>
      </c>
      <c r="E337" s="2">
        <v>4.45</v>
      </c>
      <c r="F337" s="2">
        <v>108.76</v>
      </c>
      <c r="G337" t="s">
        <v>528</v>
      </c>
      <c r="H337" t="s">
        <v>14</v>
      </c>
      <c r="I337" t="s">
        <v>14</v>
      </c>
    </row>
    <row r="338" spans="1:9">
      <c r="A338" t="s">
        <v>536</v>
      </c>
      <c r="B338" t="s">
        <v>527</v>
      </c>
      <c r="C338" t="s">
        <v>537</v>
      </c>
      <c r="D338" s="1">
        <v>24.41</v>
      </c>
      <c r="E338" s="2">
        <v>6.35</v>
      </c>
      <c r="F338" s="2">
        <v>155</v>
      </c>
      <c r="G338" t="s">
        <v>528</v>
      </c>
      <c r="H338" t="s">
        <v>14</v>
      </c>
      <c r="I338" t="s">
        <v>14</v>
      </c>
    </row>
    <row r="339" spans="1:9">
      <c r="A339" t="s">
        <v>538</v>
      </c>
      <c r="B339" t="s">
        <v>527</v>
      </c>
      <c r="C339" t="s">
        <v>59</v>
      </c>
      <c r="D339" s="1">
        <v>24.3</v>
      </c>
      <c r="E339" s="2">
        <v>5.35</v>
      </c>
      <c r="F339" s="2">
        <v>130</v>
      </c>
      <c r="G339" t="s">
        <v>528</v>
      </c>
      <c r="H339" t="s">
        <v>14</v>
      </c>
      <c r="I339" t="s">
        <v>14</v>
      </c>
    </row>
    <row r="340" spans="1:9">
      <c r="A340" t="s">
        <v>539</v>
      </c>
      <c r="B340" t="s">
        <v>527</v>
      </c>
      <c r="C340" t="s">
        <v>57</v>
      </c>
      <c r="D340" s="1">
        <v>24.47</v>
      </c>
      <c r="E340" s="2">
        <v>5.85</v>
      </c>
      <c r="F340" s="2">
        <v>143.15</v>
      </c>
      <c r="G340" t="s">
        <v>528</v>
      </c>
      <c r="H340" t="s">
        <v>14</v>
      </c>
      <c r="I340" t="s">
        <v>14</v>
      </c>
    </row>
    <row r="341" spans="1:9">
      <c r="A341" t="s">
        <v>540</v>
      </c>
      <c r="B341" t="s">
        <v>527</v>
      </c>
      <c r="C341" t="s">
        <v>59</v>
      </c>
      <c r="D341" s="1">
        <v>24.62</v>
      </c>
      <c r="E341" s="2">
        <v>5.35</v>
      </c>
      <c r="F341" s="2">
        <v>131.72</v>
      </c>
      <c r="G341" t="s">
        <v>528</v>
      </c>
      <c r="H341" t="s">
        <v>14</v>
      </c>
      <c r="I341" t="s">
        <v>14</v>
      </c>
    </row>
    <row r="342" spans="1:9">
      <c r="A342" t="s">
        <v>541</v>
      </c>
      <c r="B342" t="s">
        <v>527</v>
      </c>
      <c r="C342" t="s">
        <v>57</v>
      </c>
      <c r="D342" s="1">
        <v>24.45</v>
      </c>
      <c r="E342" s="2">
        <v>5.85</v>
      </c>
      <c r="F342" s="2">
        <v>143.03</v>
      </c>
      <c r="G342" t="s">
        <v>528</v>
      </c>
      <c r="H342" t="s">
        <v>14</v>
      </c>
      <c r="I342" t="s">
        <v>14</v>
      </c>
    </row>
    <row r="343" spans="1:9">
      <c r="A343" t="s">
        <v>542</v>
      </c>
      <c r="B343" t="s">
        <v>527</v>
      </c>
      <c r="C343" t="s">
        <v>57</v>
      </c>
      <c r="D343" s="1">
        <v>24.53</v>
      </c>
      <c r="E343" s="2">
        <v>5.85</v>
      </c>
      <c r="F343" s="2">
        <v>143.5</v>
      </c>
      <c r="G343" t="s">
        <v>528</v>
      </c>
      <c r="H343" t="s">
        <v>14</v>
      </c>
      <c r="I343" t="s">
        <v>14</v>
      </c>
    </row>
    <row r="344" spans="1:9">
      <c r="A344" t="s">
        <v>543</v>
      </c>
      <c r="B344" t="s">
        <v>527</v>
      </c>
      <c r="C344" t="s">
        <v>57</v>
      </c>
      <c r="D344" s="1">
        <v>24.28</v>
      </c>
      <c r="E344" s="2">
        <v>5.85</v>
      </c>
      <c r="F344" s="2">
        <v>142.04</v>
      </c>
      <c r="G344" t="s">
        <v>528</v>
      </c>
      <c r="H344" t="s">
        <v>14</v>
      </c>
      <c r="I344" t="s">
        <v>14</v>
      </c>
    </row>
    <row r="345" spans="1:9">
      <c r="A345" t="s">
        <v>544</v>
      </c>
      <c r="B345" t="s">
        <v>545</v>
      </c>
      <c r="C345" t="s">
        <v>306</v>
      </c>
      <c r="D345" s="1">
        <v>17.7</v>
      </c>
      <c r="E345" s="2">
        <v>5.05</v>
      </c>
      <c r="F345" s="2">
        <v>89.38</v>
      </c>
      <c r="G345" t="s">
        <v>546</v>
      </c>
      <c r="H345" t="s">
        <v>14</v>
      </c>
      <c r="I345" t="s">
        <v>14</v>
      </c>
    </row>
    <row r="346" spans="1:9">
      <c r="A346" t="s">
        <v>547</v>
      </c>
      <c r="B346" t="s">
        <v>548</v>
      </c>
      <c r="C346" t="s">
        <v>78</v>
      </c>
      <c r="D346" s="1">
        <v>15.67</v>
      </c>
      <c r="E346" s="2">
        <v>4.45</v>
      </c>
      <c r="F346" s="2">
        <v>69.73</v>
      </c>
      <c r="G346" t="s">
        <v>549</v>
      </c>
      <c r="H346" t="s">
        <v>14</v>
      </c>
      <c r="I346" t="s">
        <v>14</v>
      </c>
    </row>
    <row r="347" spans="1:9">
      <c r="A347" t="s">
        <v>550</v>
      </c>
      <c r="B347" t="s">
        <v>548</v>
      </c>
      <c r="C347" t="s">
        <v>85</v>
      </c>
      <c r="D347" s="1">
        <v>15.69</v>
      </c>
      <c r="E347" s="2">
        <v>5.85</v>
      </c>
      <c r="F347" s="2">
        <v>91.79</v>
      </c>
      <c r="G347" t="s">
        <v>549</v>
      </c>
      <c r="H347" t="s">
        <v>14</v>
      </c>
      <c r="I347" t="s">
        <v>14</v>
      </c>
    </row>
    <row r="348" spans="1:9">
      <c r="A348" t="s">
        <v>551</v>
      </c>
      <c r="B348" t="s">
        <v>548</v>
      </c>
      <c r="C348" t="s">
        <v>76</v>
      </c>
      <c r="D348" s="1">
        <v>15.74</v>
      </c>
      <c r="E348" s="2">
        <v>4.05</v>
      </c>
      <c r="F348" s="2">
        <v>63.75</v>
      </c>
      <c r="G348" t="s">
        <v>549</v>
      </c>
      <c r="H348" t="s">
        <v>14</v>
      </c>
      <c r="I348" t="s">
        <v>14</v>
      </c>
    </row>
    <row r="349" spans="1:9">
      <c r="A349" t="s">
        <v>552</v>
      </c>
      <c r="B349" t="s">
        <v>548</v>
      </c>
      <c r="C349" t="s">
        <v>78</v>
      </c>
      <c r="D349" s="1">
        <v>15.92</v>
      </c>
      <c r="E349" s="2">
        <v>4.45</v>
      </c>
      <c r="F349" s="2">
        <v>70.84</v>
      </c>
      <c r="G349" t="s">
        <v>549</v>
      </c>
      <c r="H349" t="s">
        <v>14</v>
      </c>
      <c r="I349" t="s">
        <v>14</v>
      </c>
    </row>
    <row r="350" spans="1:9">
      <c r="A350" t="s">
        <v>553</v>
      </c>
      <c r="B350" t="s">
        <v>548</v>
      </c>
      <c r="C350" t="s">
        <v>71</v>
      </c>
      <c r="D350" s="1">
        <v>15.75</v>
      </c>
      <c r="E350" s="2">
        <v>3.6</v>
      </c>
      <c r="F350" s="2">
        <v>56.7</v>
      </c>
      <c r="G350" t="s">
        <v>549</v>
      </c>
      <c r="H350" t="s">
        <v>14</v>
      </c>
      <c r="I350" t="s">
        <v>14</v>
      </c>
    </row>
    <row r="351" spans="1:9">
      <c r="A351" t="s">
        <v>554</v>
      </c>
      <c r="B351" t="s">
        <v>555</v>
      </c>
      <c r="C351" t="s">
        <v>57</v>
      </c>
      <c r="D351" s="1">
        <v>24.54</v>
      </c>
      <c r="E351" s="2">
        <v>5.85</v>
      </c>
      <c r="F351" s="2">
        <v>143.56</v>
      </c>
      <c r="G351" t="s">
        <v>556</v>
      </c>
      <c r="H351" t="s">
        <v>14</v>
      </c>
      <c r="I351" t="s">
        <v>14</v>
      </c>
    </row>
    <row r="352" spans="1:9">
      <c r="A352" t="s">
        <v>557</v>
      </c>
      <c r="B352" t="s">
        <v>555</v>
      </c>
      <c r="C352" t="s">
        <v>558</v>
      </c>
      <c r="D352" s="1">
        <v>24.54</v>
      </c>
      <c r="E352" s="2">
        <v>5.1</v>
      </c>
      <c r="F352" s="2">
        <v>125.15</v>
      </c>
      <c r="G352" t="s">
        <v>556</v>
      </c>
      <c r="H352" t="s">
        <v>14</v>
      </c>
      <c r="I352" t="s">
        <v>14</v>
      </c>
    </row>
    <row r="353" spans="1:9">
      <c r="A353" t="s">
        <v>559</v>
      </c>
      <c r="B353" t="s">
        <v>560</v>
      </c>
      <c r="C353" t="s">
        <v>59</v>
      </c>
      <c r="D353" s="1">
        <v>19.55</v>
      </c>
      <c r="E353" s="2">
        <v>5.35</v>
      </c>
      <c r="F353" s="2">
        <v>104.59</v>
      </c>
      <c r="G353" t="s">
        <v>556</v>
      </c>
      <c r="H353" t="s">
        <v>14</v>
      </c>
      <c r="I353" t="s">
        <v>14</v>
      </c>
    </row>
    <row r="354" spans="1:9">
      <c r="A354" t="s">
        <v>561</v>
      </c>
      <c r="B354" t="s">
        <v>560</v>
      </c>
      <c r="C354" t="s">
        <v>59</v>
      </c>
      <c r="D354" s="1">
        <v>19.44</v>
      </c>
      <c r="E354" s="2">
        <v>5.35</v>
      </c>
      <c r="F354" s="2">
        <v>104</v>
      </c>
      <c r="G354" t="s">
        <v>556</v>
      </c>
      <c r="H354" t="s">
        <v>14</v>
      </c>
      <c r="I354" t="s">
        <v>14</v>
      </c>
    </row>
    <row r="355" spans="1:9">
      <c r="A355" t="s">
        <v>562</v>
      </c>
      <c r="B355" t="s">
        <v>563</v>
      </c>
      <c r="C355" t="s">
        <v>167</v>
      </c>
      <c r="D355" s="1">
        <v>19.41</v>
      </c>
      <c r="E355" s="2">
        <v>4.45</v>
      </c>
      <c r="F355" s="2">
        <v>86.37</v>
      </c>
      <c r="G355" t="s">
        <v>564</v>
      </c>
      <c r="H355" t="s">
        <v>14</v>
      </c>
      <c r="I355" t="s">
        <v>14</v>
      </c>
    </row>
    <row r="356" spans="1:9">
      <c r="A356" t="s">
        <v>565</v>
      </c>
      <c r="B356" t="s">
        <v>563</v>
      </c>
      <c r="C356" t="s">
        <v>20</v>
      </c>
      <c r="D356" s="1">
        <v>19.45</v>
      </c>
      <c r="E356" s="2">
        <v>5.05</v>
      </c>
      <c r="F356" s="2">
        <v>98.22</v>
      </c>
      <c r="G356" t="s">
        <v>564</v>
      </c>
      <c r="H356" t="s">
        <v>14</v>
      </c>
      <c r="I356" t="s">
        <v>14</v>
      </c>
    </row>
    <row r="357" spans="1:9">
      <c r="A357" t="s">
        <v>566</v>
      </c>
      <c r="B357" t="s">
        <v>563</v>
      </c>
      <c r="C357" t="s">
        <v>567</v>
      </c>
      <c r="D357" s="1">
        <v>19.4</v>
      </c>
      <c r="E357" s="2">
        <v>5.05</v>
      </c>
      <c r="F357" s="2">
        <v>97.97</v>
      </c>
      <c r="G357" t="s">
        <v>564</v>
      </c>
      <c r="H357" t="s">
        <v>14</v>
      </c>
      <c r="I357" t="s">
        <v>14</v>
      </c>
    </row>
    <row r="358" spans="1:9">
      <c r="A358" t="s">
        <v>568</v>
      </c>
      <c r="B358" t="s">
        <v>563</v>
      </c>
      <c r="C358" t="s">
        <v>20</v>
      </c>
      <c r="D358" s="1">
        <v>19.42</v>
      </c>
      <c r="E358" s="2">
        <v>5.05</v>
      </c>
      <c r="F358" s="2">
        <v>98.07</v>
      </c>
      <c r="G358" t="s">
        <v>564</v>
      </c>
      <c r="H358" t="s">
        <v>14</v>
      </c>
      <c r="I358" t="s">
        <v>14</v>
      </c>
    </row>
    <row r="359" spans="1:9">
      <c r="A359" t="s">
        <v>569</v>
      </c>
      <c r="B359" t="s">
        <v>563</v>
      </c>
      <c r="C359" t="s">
        <v>387</v>
      </c>
      <c r="D359" s="1">
        <v>19.18</v>
      </c>
      <c r="E359" s="2">
        <v>3.4</v>
      </c>
      <c r="F359" s="2">
        <v>65.21</v>
      </c>
      <c r="G359" t="s">
        <v>564</v>
      </c>
      <c r="H359" t="s">
        <v>14</v>
      </c>
      <c r="I359" t="s">
        <v>14</v>
      </c>
    </row>
    <row r="360" spans="1:9">
      <c r="A360" t="s">
        <v>570</v>
      </c>
      <c r="B360" t="s">
        <v>563</v>
      </c>
      <c r="C360" t="s">
        <v>36</v>
      </c>
      <c r="D360" s="1">
        <v>19.25</v>
      </c>
      <c r="E360" s="2">
        <v>4.85</v>
      </c>
      <c r="F360" s="2">
        <v>93.36</v>
      </c>
      <c r="G360" t="s">
        <v>564</v>
      </c>
      <c r="H360" t="s">
        <v>14</v>
      </c>
      <c r="I360" t="s">
        <v>14</v>
      </c>
    </row>
    <row r="361" spans="1:9">
      <c r="A361" t="s">
        <v>571</v>
      </c>
      <c r="B361" t="s">
        <v>563</v>
      </c>
      <c r="C361" t="s">
        <v>46</v>
      </c>
      <c r="D361" s="1">
        <v>19.28</v>
      </c>
      <c r="E361" s="2">
        <v>4.45</v>
      </c>
      <c r="F361" s="2">
        <v>85.8</v>
      </c>
      <c r="G361" t="s">
        <v>564</v>
      </c>
      <c r="H361" t="s">
        <v>14</v>
      </c>
      <c r="I361" t="s">
        <v>14</v>
      </c>
    </row>
    <row r="362" spans="1:9">
      <c r="A362" t="s">
        <v>572</v>
      </c>
      <c r="B362" t="s">
        <v>563</v>
      </c>
      <c r="C362" t="s">
        <v>391</v>
      </c>
      <c r="D362" s="1">
        <v>19.22</v>
      </c>
      <c r="E362" s="2">
        <v>5.6</v>
      </c>
      <c r="F362" s="2">
        <v>107.63</v>
      </c>
      <c r="G362" t="s">
        <v>564</v>
      </c>
      <c r="H362" t="s">
        <v>14</v>
      </c>
      <c r="I362" t="s">
        <v>14</v>
      </c>
    </row>
    <row r="363" spans="1:9">
      <c r="A363" t="s">
        <v>573</v>
      </c>
      <c r="B363" t="s">
        <v>563</v>
      </c>
      <c r="C363" t="s">
        <v>34</v>
      </c>
      <c r="D363" s="1">
        <v>19.3</v>
      </c>
      <c r="E363" s="2">
        <v>5.35</v>
      </c>
      <c r="F363" s="2">
        <v>103.26</v>
      </c>
      <c r="G363" t="s">
        <v>564</v>
      </c>
      <c r="H363" t="s">
        <v>14</v>
      </c>
      <c r="I363" t="s">
        <v>14</v>
      </c>
    </row>
    <row r="364" spans="1:9">
      <c r="A364" t="s">
        <v>574</v>
      </c>
      <c r="B364" t="s">
        <v>575</v>
      </c>
      <c r="C364" t="s">
        <v>26</v>
      </c>
      <c r="D364" s="1">
        <v>20.2</v>
      </c>
      <c r="E364" s="2">
        <v>5.6</v>
      </c>
      <c r="F364" s="2">
        <v>113.12</v>
      </c>
      <c r="G364" t="s">
        <v>576</v>
      </c>
      <c r="H364" t="s">
        <v>14</v>
      </c>
      <c r="I364" t="s">
        <v>14</v>
      </c>
    </row>
    <row r="365" spans="1:9">
      <c r="A365" t="s">
        <v>577</v>
      </c>
      <c r="B365" t="s">
        <v>575</v>
      </c>
      <c r="C365" t="s">
        <v>411</v>
      </c>
      <c r="D365" s="1">
        <v>20.16</v>
      </c>
      <c r="E365" s="2">
        <v>4.85</v>
      </c>
      <c r="F365" s="2">
        <v>97.78</v>
      </c>
      <c r="G365" t="s">
        <v>576</v>
      </c>
      <c r="H365" t="s">
        <v>14</v>
      </c>
      <c r="I365" t="s">
        <v>14</v>
      </c>
    </row>
    <row r="366" spans="1:9">
      <c r="A366" t="s">
        <v>578</v>
      </c>
      <c r="B366" t="s">
        <v>575</v>
      </c>
      <c r="C366" t="s">
        <v>18</v>
      </c>
      <c r="D366" s="1">
        <v>20.24</v>
      </c>
      <c r="E366" s="2">
        <v>5.35</v>
      </c>
      <c r="F366" s="2">
        <v>108.28</v>
      </c>
      <c r="G366" t="s">
        <v>576</v>
      </c>
      <c r="H366" t="s">
        <v>14</v>
      </c>
      <c r="I366" t="s">
        <v>14</v>
      </c>
    </row>
    <row r="367" spans="1:9">
      <c r="A367" t="s">
        <v>579</v>
      </c>
      <c r="B367" t="s">
        <v>575</v>
      </c>
      <c r="C367" t="s">
        <v>18</v>
      </c>
      <c r="D367" s="1">
        <v>20.17</v>
      </c>
      <c r="E367" s="2">
        <v>5.35</v>
      </c>
      <c r="F367" s="2">
        <v>107.91</v>
      </c>
      <c r="G367" t="s">
        <v>576</v>
      </c>
      <c r="H367" t="s">
        <v>14</v>
      </c>
      <c r="I367" t="s">
        <v>14</v>
      </c>
    </row>
    <row r="368" spans="1:9">
      <c r="A368" t="s">
        <v>580</v>
      </c>
      <c r="B368" t="s">
        <v>575</v>
      </c>
      <c r="C368" t="s">
        <v>18</v>
      </c>
      <c r="D368" s="1">
        <v>20.2</v>
      </c>
      <c r="E368" s="2">
        <v>5.35</v>
      </c>
      <c r="F368" s="2">
        <v>108.07</v>
      </c>
      <c r="G368" t="s">
        <v>576</v>
      </c>
      <c r="H368" t="s">
        <v>14</v>
      </c>
      <c r="I368" t="s">
        <v>14</v>
      </c>
    </row>
    <row r="369" spans="1:9">
      <c r="A369" t="s">
        <v>581</v>
      </c>
      <c r="B369" t="s">
        <v>575</v>
      </c>
      <c r="C369" t="s">
        <v>165</v>
      </c>
      <c r="D369" s="1">
        <v>20.21</v>
      </c>
      <c r="E369" s="2">
        <v>5.85</v>
      </c>
      <c r="F369" s="2">
        <v>118.23</v>
      </c>
      <c r="G369" t="s">
        <v>576</v>
      </c>
      <c r="H369" t="s">
        <v>14</v>
      </c>
      <c r="I369" t="s">
        <v>14</v>
      </c>
    </row>
    <row r="370" spans="1:9">
      <c r="A370" t="s">
        <v>582</v>
      </c>
      <c r="B370" t="s">
        <v>575</v>
      </c>
      <c r="C370" t="s">
        <v>20</v>
      </c>
      <c r="D370" s="1">
        <v>20.27</v>
      </c>
      <c r="E370" s="2">
        <v>5.05</v>
      </c>
      <c r="F370" s="2">
        <v>102.36</v>
      </c>
      <c r="G370" t="s">
        <v>576</v>
      </c>
      <c r="H370" t="s">
        <v>14</v>
      </c>
      <c r="I370" t="s">
        <v>14</v>
      </c>
    </row>
    <row r="371" spans="1:9">
      <c r="A371" t="s">
        <v>583</v>
      </c>
      <c r="B371" t="s">
        <v>575</v>
      </c>
      <c r="C371" t="s">
        <v>584</v>
      </c>
      <c r="D371" s="1">
        <v>20.2</v>
      </c>
      <c r="E371" s="2">
        <v>6.1</v>
      </c>
      <c r="F371" s="2">
        <v>123.22</v>
      </c>
      <c r="G371" t="s">
        <v>576</v>
      </c>
      <c r="H371" t="s">
        <v>14</v>
      </c>
      <c r="I371" t="s">
        <v>14</v>
      </c>
    </row>
    <row r="372" spans="1:9">
      <c r="A372" t="s">
        <v>585</v>
      </c>
      <c r="B372" t="s">
        <v>575</v>
      </c>
      <c r="C372" t="s">
        <v>20</v>
      </c>
      <c r="D372" s="1">
        <v>20.22</v>
      </c>
      <c r="E372" s="2">
        <v>5.05</v>
      </c>
      <c r="F372" s="2">
        <v>102.11</v>
      </c>
      <c r="G372" t="s">
        <v>576</v>
      </c>
      <c r="H372" t="s">
        <v>14</v>
      </c>
      <c r="I372" t="s">
        <v>14</v>
      </c>
    </row>
    <row r="373" spans="1:9">
      <c r="A373" t="s">
        <v>586</v>
      </c>
      <c r="B373" t="s">
        <v>575</v>
      </c>
      <c r="C373" t="s">
        <v>179</v>
      </c>
      <c r="D373" s="1">
        <v>20.63</v>
      </c>
      <c r="E373" s="2">
        <v>3.4</v>
      </c>
      <c r="F373" s="2">
        <v>70.14</v>
      </c>
      <c r="G373" t="s">
        <v>576</v>
      </c>
      <c r="H373" t="s">
        <v>14</v>
      </c>
      <c r="I373" t="s">
        <v>14</v>
      </c>
    </row>
    <row r="374" spans="1:9">
      <c r="A374" t="s">
        <v>587</v>
      </c>
      <c r="B374" t="s">
        <v>575</v>
      </c>
      <c r="C374" t="s">
        <v>20</v>
      </c>
      <c r="D374" s="1">
        <v>20.6</v>
      </c>
      <c r="E374" s="2">
        <v>5.05</v>
      </c>
      <c r="F374" s="2">
        <v>104.03</v>
      </c>
      <c r="G374" t="s">
        <v>576</v>
      </c>
      <c r="H374" t="s">
        <v>14</v>
      </c>
      <c r="I374" t="s">
        <v>14</v>
      </c>
    </row>
    <row r="375" spans="1:9">
      <c r="A375" t="s">
        <v>588</v>
      </c>
      <c r="B375" t="s">
        <v>575</v>
      </c>
      <c r="C375" t="s">
        <v>185</v>
      </c>
      <c r="D375" s="1">
        <v>20.59</v>
      </c>
      <c r="E375" s="2">
        <v>5.85</v>
      </c>
      <c r="F375" s="2">
        <v>120.45</v>
      </c>
      <c r="G375" t="s">
        <v>576</v>
      </c>
      <c r="H375" t="s">
        <v>14</v>
      </c>
      <c r="I375" t="s">
        <v>14</v>
      </c>
    </row>
    <row r="376" spans="1:9">
      <c r="A376" t="s">
        <v>589</v>
      </c>
      <c r="B376" t="s">
        <v>575</v>
      </c>
      <c r="C376" t="s">
        <v>177</v>
      </c>
      <c r="D376" s="1">
        <v>20.62</v>
      </c>
      <c r="E376" s="2">
        <v>6.35</v>
      </c>
      <c r="F376" s="2">
        <v>130.94</v>
      </c>
      <c r="G376" t="s">
        <v>576</v>
      </c>
      <c r="H376" t="s">
        <v>14</v>
      </c>
      <c r="I376" t="s">
        <v>14</v>
      </c>
    </row>
    <row r="377" spans="1:9">
      <c r="A377" t="s">
        <v>590</v>
      </c>
      <c r="B377" t="s">
        <v>591</v>
      </c>
      <c r="C377" t="s">
        <v>20</v>
      </c>
      <c r="D377" s="1">
        <v>21.44</v>
      </c>
      <c r="E377" s="2">
        <v>5.05</v>
      </c>
      <c r="F377" s="2">
        <v>108.27</v>
      </c>
      <c r="G377" t="s">
        <v>592</v>
      </c>
      <c r="H377" t="s">
        <v>14</v>
      </c>
      <c r="I377" t="s">
        <v>14</v>
      </c>
    </row>
    <row r="378" spans="1:9">
      <c r="A378" t="s">
        <v>593</v>
      </c>
      <c r="B378" t="s">
        <v>591</v>
      </c>
      <c r="C378" t="s">
        <v>20</v>
      </c>
      <c r="D378" s="1">
        <v>21.48</v>
      </c>
      <c r="E378" s="2">
        <v>5.05</v>
      </c>
      <c r="F378" s="2">
        <v>108.47</v>
      </c>
      <c r="G378" t="s">
        <v>592</v>
      </c>
      <c r="H378" t="s">
        <v>14</v>
      </c>
      <c r="I378" t="s">
        <v>14</v>
      </c>
    </row>
    <row r="379" spans="1:9">
      <c r="A379" t="s">
        <v>594</v>
      </c>
      <c r="B379" t="s">
        <v>591</v>
      </c>
      <c r="C379" t="s">
        <v>20</v>
      </c>
      <c r="D379" s="1">
        <v>21.53</v>
      </c>
      <c r="E379" s="2">
        <v>5.05</v>
      </c>
      <c r="F379" s="2">
        <v>108.73</v>
      </c>
      <c r="G379" t="s">
        <v>592</v>
      </c>
      <c r="H379" t="s">
        <v>14</v>
      </c>
      <c r="I379" t="s">
        <v>14</v>
      </c>
    </row>
    <row r="380" spans="1:9">
      <c r="A380" t="s">
        <v>595</v>
      </c>
      <c r="B380" t="s">
        <v>591</v>
      </c>
      <c r="C380" t="s">
        <v>36</v>
      </c>
      <c r="D380" s="1">
        <v>21.52</v>
      </c>
      <c r="E380" s="2">
        <v>4.85</v>
      </c>
      <c r="F380" s="2">
        <v>104.37</v>
      </c>
      <c r="G380" t="s">
        <v>592</v>
      </c>
      <c r="H380" t="s">
        <v>14</v>
      </c>
      <c r="I380" t="s">
        <v>14</v>
      </c>
    </row>
    <row r="381" spans="1:9">
      <c r="A381" t="s">
        <v>596</v>
      </c>
      <c r="B381" t="s">
        <v>591</v>
      </c>
      <c r="C381" t="s">
        <v>40</v>
      </c>
      <c r="D381" s="1">
        <v>21.64</v>
      </c>
      <c r="E381" s="2">
        <v>4.85</v>
      </c>
      <c r="F381" s="2">
        <v>104.95</v>
      </c>
      <c r="G381" t="s">
        <v>592</v>
      </c>
      <c r="H381" t="s">
        <v>14</v>
      </c>
      <c r="I381" t="s">
        <v>14</v>
      </c>
    </row>
    <row r="382" spans="1:9">
      <c r="A382" t="s">
        <v>597</v>
      </c>
      <c r="B382" t="s">
        <v>591</v>
      </c>
      <c r="C382" t="s">
        <v>391</v>
      </c>
      <c r="D382" s="1">
        <v>21.64</v>
      </c>
      <c r="E382" s="2">
        <v>5.6</v>
      </c>
      <c r="F382" s="2">
        <v>121.18</v>
      </c>
      <c r="G382" t="s">
        <v>592</v>
      </c>
      <c r="H382" t="s">
        <v>14</v>
      </c>
      <c r="I382" t="s">
        <v>14</v>
      </c>
    </row>
    <row r="383" spans="1:9">
      <c r="A383" t="s">
        <v>598</v>
      </c>
      <c r="B383" t="s">
        <v>599</v>
      </c>
      <c r="C383" t="s">
        <v>57</v>
      </c>
      <c r="D383" s="1">
        <v>18.69</v>
      </c>
      <c r="E383" s="2">
        <v>5.85</v>
      </c>
      <c r="F383" s="2">
        <v>109.34</v>
      </c>
      <c r="G383" t="s">
        <v>600</v>
      </c>
      <c r="H383" t="s">
        <v>14</v>
      </c>
      <c r="I383" t="s">
        <v>14</v>
      </c>
    </row>
    <row r="384" spans="1:9">
      <c r="A384" t="s">
        <v>601</v>
      </c>
      <c r="B384" t="s">
        <v>599</v>
      </c>
      <c r="C384" t="s">
        <v>55</v>
      </c>
      <c r="D384" s="1">
        <v>18.8</v>
      </c>
      <c r="E384" s="2">
        <v>5.85</v>
      </c>
      <c r="F384" s="2">
        <v>109.98</v>
      </c>
      <c r="G384" t="s">
        <v>600</v>
      </c>
      <c r="H384" t="s">
        <v>14</v>
      </c>
      <c r="I384" t="s">
        <v>14</v>
      </c>
    </row>
    <row r="385" spans="1:9">
      <c r="A385" t="s">
        <v>602</v>
      </c>
      <c r="B385" t="s">
        <v>599</v>
      </c>
      <c r="C385" t="s">
        <v>321</v>
      </c>
      <c r="D385" s="1">
        <v>18.71</v>
      </c>
      <c r="E385" s="2">
        <v>10.4</v>
      </c>
      <c r="F385" s="2">
        <v>194.58</v>
      </c>
      <c r="G385" t="s">
        <v>600</v>
      </c>
      <c r="H385" t="s">
        <v>14</v>
      </c>
      <c r="I385" t="s">
        <v>14</v>
      </c>
    </row>
    <row r="386" spans="1:9">
      <c r="A386" t="s">
        <v>603</v>
      </c>
      <c r="B386" t="s">
        <v>599</v>
      </c>
      <c r="C386" t="s">
        <v>59</v>
      </c>
      <c r="D386" s="1">
        <v>18.7</v>
      </c>
      <c r="E386" s="2">
        <v>5.35</v>
      </c>
      <c r="F386" s="2">
        <v>100.04</v>
      </c>
      <c r="G386" t="s">
        <v>600</v>
      </c>
      <c r="H386" t="s">
        <v>14</v>
      </c>
      <c r="I386" t="s">
        <v>14</v>
      </c>
    </row>
    <row r="387" spans="1:9">
      <c r="A387" t="s">
        <v>604</v>
      </c>
      <c r="B387" t="s">
        <v>599</v>
      </c>
      <c r="C387" t="s">
        <v>59</v>
      </c>
      <c r="D387" s="1">
        <v>18.74</v>
      </c>
      <c r="E387" s="2">
        <v>5.35</v>
      </c>
      <c r="F387" s="2">
        <v>100.26</v>
      </c>
      <c r="G387" t="s">
        <v>600</v>
      </c>
      <c r="H387" t="s">
        <v>14</v>
      </c>
      <c r="I387" t="s">
        <v>14</v>
      </c>
    </row>
    <row r="388" spans="1:9">
      <c r="A388" t="s">
        <v>605</v>
      </c>
      <c r="B388" t="s">
        <v>599</v>
      </c>
      <c r="C388" t="s">
        <v>62</v>
      </c>
      <c r="D388" s="1">
        <v>18.73</v>
      </c>
      <c r="E388" s="2">
        <v>10.65</v>
      </c>
      <c r="F388" s="2">
        <v>199.47</v>
      </c>
      <c r="G388" t="s">
        <v>600</v>
      </c>
      <c r="H388" t="s">
        <v>14</v>
      </c>
      <c r="I388" t="s">
        <v>14</v>
      </c>
    </row>
    <row r="389" spans="1:9">
      <c r="A389" t="s">
        <v>606</v>
      </c>
      <c r="B389" t="s">
        <v>599</v>
      </c>
      <c r="C389" t="s">
        <v>535</v>
      </c>
      <c r="D389" s="1">
        <v>18.61</v>
      </c>
      <c r="E389" s="2">
        <v>4.45</v>
      </c>
      <c r="F389" s="2">
        <v>82.81</v>
      </c>
      <c r="G389" t="s">
        <v>600</v>
      </c>
      <c r="H389" t="s">
        <v>14</v>
      </c>
      <c r="I389" t="s">
        <v>14</v>
      </c>
    </row>
    <row r="390" spans="1:9">
      <c r="A390" t="s">
        <v>607</v>
      </c>
      <c r="B390" t="s">
        <v>599</v>
      </c>
      <c r="C390" t="s">
        <v>537</v>
      </c>
      <c r="D390" s="1">
        <v>18.65</v>
      </c>
      <c r="E390" s="2">
        <v>6.35</v>
      </c>
      <c r="F390" s="2">
        <v>118.43</v>
      </c>
      <c r="G390" t="s">
        <v>600</v>
      </c>
      <c r="H390" t="s">
        <v>14</v>
      </c>
      <c r="I390" t="s">
        <v>14</v>
      </c>
    </row>
    <row r="391" spans="1:9">
      <c r="A391" t="s">
        <v>608</v>
      </c>
      <c r="B391" t="s">
        <v>599</v>
      </c>
      <c r="C391" t="s">
        <v>59</v>
      </c>
      <c r="D391" s="1">
        <v>18.62</v>
      </c>
      <c r="E391" s="2">
        <v>5.35</v>
      </c>
      <c r="F391" s="2">
        <v>99.62</v>
      </c>
      <c r="G391" t="s">
        <v>600</v>
      </c>
      <c r="H391" t="s">
        <v>14</v>
      </c>
      <c r="I391" t="s">
        <v>14</v>
      </c>
    </row>
    <row r="392" spans="1:9">
      <c r="A392" t="s">
        <v>609</v>
      </c>
      <c r="B392" t="s">
        <v>599</v>
      </c>
      <c r="C392" t="s">
        <v>57</v>
      </c>
      <c r="D392" s="1">
        <v>18.97</v>
      </c>
      <c r="E392" s="2">
        <v>5.85</v>
      </c>
      <c r="F392" s="2">
        <v>110.97</v>
      </c>
      <c r="G392" t="s">
        <v>600</v>
      </c>
      <c r="H392" t="s">
        <v>14</v>
      </c>
      <c r="I392" t="s">
        <v>14</v>
      </c>
    </row>
    <row r="393" spans="1:9">
      <c r="A393" t="s">
        <v>610</v>
      </c>
      <c r="B393" t="s">
        <v>599</v>
      </c>
      <c r="C393" t="s">
        <v>611</v>
      </c>
      <c r="D393" s="1">
        <v>19.03</v>
      </c>
      <c r="E393" s="2">
        <v>6.35</v>
      </c>
      <c r="F393" s="2">
        <v>120.84</v>
      </c>
      <c r="G393" t="s">
        <v>600</v>
      </c>
      <c r="H393" t="s">
        <v>14</v>
      </c>
      <c r="I393" t="s">
        <v>14</v>
      </c>
    </row>
    <row r="394" spans="1:9">
      <c r="A394" t="s">
        <v>612</v>
      </c>
      <c r="B394" t="s">
        <v>599</v>
      </c>
      <c r="C394" t="s">
        <v>321</v>
      </c>
      <c r="D394" s="1">
        <v>19.03</v>
      </c>
      <c r="E394" s="2">
        <v>10.4</v>
      </c>
      <c r="F394" s="2">
        <v>197.91</v>
      </c>
      <c r="G394" t="s">
        <v>600</v>
      </c>
      <c r="H394" t="s">
        <v>14</v>
      </c>
      <c r="I394" t="s">
        <v>14</v>
      </c>
    </row>
    <row r="395" spans="1:9">
      <c r="A395" t="s">
        <v>613</v>
      </c>
      <c r="B395" t="s">
        <v>599</v>
      </c>
      <c r="C395" t="s">
        <v>57</v>
      </c>
      <c r="D395" s="1">
        <v>18.97</v>
      </c>
      <c r="E395" s="2">
        <v>5.85</v>
      </c>
      <c r="F395" s="2">
        <v>110.97</v>
      </c>
      <c r="G395" t="s">
        <v>600</v>
      </c>
      <c r="H395" t="s">
        <v>14</v>
      </c>
      <c r="I395" t="s">
        <v>14</v>
      </c>
    </row>
    <row r="396" spans="1:9">
      <c r="A396" t="s">
        <v>614</v>
      </c>
      <c r="B396" t="s">
        <v>599</v>
      </c>
      <c r="C396" t="s">
        <v>327</v>
      </c>
      <c r="D396" s="1">
        <v>18.89</v>
      </c>
      <c r="E396" s="2">
        <v>7.65</v>
      </c>
      <c r="F396" s="2">
        <v>144.51</v>
      </c>
      <c r="G396" t="s">
        <v>600</v>
      </c>
      <c r="H396" t="s">
        <v>14</v>
      </c>
      <c r="I396" t="s">
        <v>14</v>
      </c>
    </row>
    <row r="397" spans="1:9">
      <c r="A397" t="s">
        <v>615</v>
      </c>
      <c r="B397" t="s">
        <v>616</v>
      </c>
      <c r="C397" t="s">
        <v>26</v>
      </c>
      <c r="D397" s="1">
        <v>19.05</v>
      </c>
      <c r="E397" s="2">
        <v>5.6</v>
      </c>
      <c r="F397" s="2">
        <v>106.68</v>
      </c>
      <c r="G397" t="s">
        <v>617</v>
      </c>
      <c r="H397" t="s">
        <v>14</v>
      </c>
      <c r="I397" t="s">
        <v>14</v>
      </c>
    </row>
    <row r="398" spans="1:9">
      <c r="A398" t="s">
        <v>618</v>
      </c>
      <c r="B398" t="s">
        <v>616</v>
      </c>
      <c r="C398" t="s">
        <v>174</v>
      </c>
      <c r="D398" s="1">
        <v>19.08</v>
      </c>
      <c r="E398" s="2">
        <v>4.3</v>
      </c>
      <c r="F398" s="2">
        <v>82.04</v>
      </c>
      <c r="G398" t="s">
        <v>617</v>
      </c>
      <c r="H398" t="s">
        <v>14</v>
      </c>
      <c r="I398" t="s">
        <v>14</v>
      </c>
    </row>
    <row r="399" spans="1:9">
      <c r="A399" t="s">
        <v>619</v>
      </c>
      <c r="B399" t="s">
        <v>616</v>
      </c>
      <c r="C399" t="s">
        <v>20</v>
      </c>
      <c r="D399" s="1">
        <v>19.11</v>
      </c>
      <c r="E399" s="2">
        <v>5.05</v>
      </c>
      <c r="F399" s="2">
        <v>96.51</v>
      </c>
      <c r="G399" t="s">
        <v>617</v>
      </c>
      <c r="H399" t="s">
        <v>14</v>
      </c>
      <c r="I399" t="s">
        <v>14</v>
      </c>
    </row>
    <row r="400" spans="1:9">
      <c r="A400" t="s">
        <v>620</v>
      </c>
      <c r="B400" t="s">
        <v>616</v>
      </c>
      <c r="C400" t="s">
        <v>18</v>
      </c>
      <c r="D400" s="1">
        <v>19.05</v>
      </c>
      <c r="E400" s="2">
        <v>5.35</v>
      </c>
      <c r="F400" s="2">
        <v>101.92</v>
      </c>
      <c r="G400" t="s">
        <v>617</v>
      </c>
      <c r="H400" t="s">
        <v>14</v>
      </c>
      <c r="I400" t="s">
        <v>14</v>
      </c>
    </row>
    <row r="401" spans="1:9">
      <c r="A401" t="s">
        <v>621</v>
      </c>
      <c r="B401" t="s">
        <v>616</v>
      </c>
      <c r="C401" t="s">
        <v>20</v>
      </c>
      <c r="D401" s="1">
        <v>19.11</v>
      </c>
      <c r="E401" s="2">
        <v>5.05</v>
      </c>
      <c r="F401" s="2">
        <v>96.51</v>
      </c>
      <c r="G401" t="s">
        <v>617</v>
      </c>
      <c r="H401" t="s">
        <v>14</v>
      </c>
      <c r="I401" t="s">
        <v>14</v>
      </c>
    </row>
    <row r="402" spans="1:9">
      <c r="A402" t="s">
        <v>622</v>
      </c>
      <c r="B402" t="s">
        <v>616</v>
      </c>
      <c r="C402" t="s">
        <v>584</v>
      </c>
      <c r="D402" s="1">
        <v>19.11</v>
      </c>
      <c r="E402" s="2">
        <v>6.1</v>
      </c>
      <c r="F402" s="2">
        <v>116.57</v>
      </c>
      <c r="G402" t="s">
        <v>617</v>
      </c>
      <c r="H402" t="s">
        <v>14</v>
      </c>
      <c r="I402" t="s">
        <v>14</v>
      </c>
    </row>
    <row r="403" spans="1:9">
      <c r="A403" t="s">
        <v>623</v>
      </c>
      <c r="B403" t="s">
        <v>616</v>
      </c>
      <c r="C403" t="s">
        <v>124</v>
      </c>
      <c r="D403" s="1">
        <v>19.09</v>
      </c>
      <c r="E403" s="2">
        <v>5.6</v>
      </c>
      <c r="F403" s="2">
        <v>106.9</v>
      </c>
      <c r="G403" t="s">
        <v>617</v>
      </c>
      <c r="H403" t="s">
        <v>14</v>
      </c>
      <c r="I403" t="s">
        <v>14</v>
      </c>
    </row>
    <row r="404" spans="1:9">
      <c r="A404" t="s">
        <v>624</v>
      </c>
      <c r="B404" t="s">
        <v>616</v>
      </c>
      <c r="C404" t="s">
        <v>185</v>
      </c>
      <c r="D404" s="1">
        <v>19.11</v>
      </c>
      <c r="E404" s="2">
        <v>5.85</v>
      </c>
      <c r="F404" s="2">
        <v>111.79</v>
      </c>
      <c r="G404" t="s">
        <v>617</v>
      </c>
      <c r="H404" t="s">
        <v>14</v>
      </c>
      <c r="I404" t="s">
        <v>14</v>
      </c>
    </row>
    <row r="405" spans="1:9">
      <c r="A405" t="s">
        <v>625</v>
      </c>
      <c r="B405" t="s">
        <v>616</v>
      </c>
      <c r="C405" t="s">
        <v>188</v>
      </c>
      <c r="D405" s="1">
        <v>19.08</v>
      </c>
      <c r="E405" s="2">
        <v>5.6</v>
      </c>
      <c r="F405" s="2">
        <v>106.85</v>
      </c>
      <c r="G405" t="s">
        <v>617</v>
      </c>
      <c r="H405" t="s">
        <v>14</v>
      </c>
      <c r="I405" t="s">
        <v>14</v>
      </c>
    </row>
    <row r="406" spans="1:9">
      <c r="A406" t="s">
        <v>626</v>
      </c>
      <c r="B406" t="s">
        <v>616</v>
      </c>
      <c r="C406" t="s">
        <v>376</v>
      </c>
      <c r="D406" s="1">
        <v>19.12</v>
      </c>
      <c r="E406" s="2">
        <v>4.1</v>
      </c>
      <c r="F406" s="2">
        <v>78.39</v>
      </c>
      <c r="G406" t="s">
        <v>617</v>
      </c>
      <c r="H406" t="s">
        <v>14</v>
      </c>
      <c r="I406" t="s">
        <v>14</v>
      </c>
    </row>
    <row r="407" spans="1:9">
      <c r="A407" t="s">
        <v>627</v>
      </c>
      <c r="B407" t="s">
        <v>628</v>
      </c>
      <c r="C407" t="s">
        <v>206</v>
      </c>
      <c r="D407" s="1">
        <v>19.86</v>
      </c>
      <c r="E407" s="2">
        <v>5.85</v>
      </c>
      <c r="F407" s="2">
        <v>116.18</v>
      </c>
      <c r="G407" t="s">
        <v>629</v>
      </c>
      <c r="H407" t="s">
        <v>14</v>
      </c>
      <c r="I407" t="s">
        <v>14</v>
      </c>
    </row>
    <row r="408" spans="1:9">
      <c r="A408" t="s">
        <v>630</v>
      </c>
      <c r="B408" t="s">
        <v>628</v>
      </c>
      <c r="C408" t="s">
        <v>631</v>
      </c>
      <c r="D408" s="1">
        <v>19.99</v>
      </c>
      <c r="E408" s="2">
        <v>5.6</v>
      </c>
      <c r="F408" s="2">
        <v>111.94</v>
      </c>
      <c r="G408" t="s">
        <v>629</v>
      </c>
      <c r="H408" t="s">
        <v>14</v>
      </c>
      <c r="I408" t="s">
        <v>14</v>
      </c>
    </row>
    <row r="409" spans="1:9">
      <c r="A409" t="s">
        <v>632</v>
      </c>
      <c r="B409" t="s">
        <v>628</v>
      </c>
      <c r="C409" t="s">
        <v>206</v>
      </c>
      <c r="D409" s="1">
        <v>19.95</v>
      </c>
      <c r="E409" s="2">
        <v>5.85</v>
      </c>
      <c r="F409" s="2">
        <v>116.71</v>
      </c>
      <c r="G409" t="s">
        <v>629</v>
      </c>
      <c r="H409" t="s">
        <v>14</v>
      </c>
      <c r="I409" t="s">
        <v>14</v>
      </c>
    </row>
    <row r="410" spans="1:9">
      <c r="A410" t="s">
        <v>633</v>
      </c>
      <c r="B410" t="s">
        <v>628</v>
      </c>
      <c r="C410" t="s">
        <v>203</v>
      </c>
      <c r="D410" s="1">
        <v>19.9</v>
      </c>
      <c r="E410" s="2">
        <v>3.4</v>
      </c>
      <c r="F410" s="2">
        <v>67.66</v>
      </c>
      <c r="G410" t="s">
        <v>629</v>
      </c>
      <c r="H410" t="s">
        <v>14</v>
      </c>
      <c r="I410" t="s">
        <v>14</v>
      </c>
    </row>
    <row r="411" spans="1:9">
      <c r="A411" t="s">
        <v>634</v>
      </c>
      <c r="B411" t="s">
        <v>628</v>
      </c>
      <c r="C411" t="s">
        <v>635</v>
      </c>
      <c r="D411" s="1">
        <v>19.89</v>
      </c>
      <c r="E411" s="2">
        <v>5.6</v>
      </c>
      <c r="F411" s="2">
        <v>111.38</v>
      </c>
      <c r="G411" t="s">
        <v>629</v>
      </c>
      <c r="H411" t="s">
        <v>14</v>
      </c>
      <c r="I411" t="s">
        <v>14</v>
      </c>
    </row>
    <row r="412" spans="1:9">
      <c r="A412" t="s">
        <v>636</v>
      </c>
      <c r="B412" t="s">
        <v>628</v>
      </c>
      <c r="C412" t="s">
        <v>201</v>
      </c>
      <c r="D412" s="1">
        <v>19.92</v>
      </c>
      <c r="E412" s="2">
        <v>4.6</v>
      </c>
      <c r="F412" s="2">
        <v>91.63</v>
      </c>
      <c r="G412" t="s">
        <v>629</v>
      </c>
      <c r="H412" t="s">
        <v>14</v>
      </c>
      <c r="I412" t="s">
        <v>14</v>
      </c>
    </row>
    <row r="413" spans="1:9">
      <c r="A413" t="s">
        <v>637</v>
      </c>
      <c r="B413" t="s">
        <v>628</v>
      </c>
      <c r="C413" t="s">
        <v>206</v>
      </c>
      <c r="D413" s="1">
        <v>20</v>
      </c>
      <c r="E413" s="2">
        <v>5.85</v>
      </c>
      <c r="F413" s="2">
        <v>117</v>
      </c>
      <c r="G413" t="s">
        <v>629</v>
      </c>
      <c r="H413" t="s">
        <v>14</v>
      </c>
      <c r="I413" t="s">
        <v>14</v>
      </c>
    </row>
    <row r="414" spans="1:9">
      <c r="A414" t="s">
        <v>638</v>
      </c>
      <c r="B414" t="s">
        <v>628</v>
      </c>
      <c r="C414" t="s">
        <v>208</v>
      </c>
      <c r="D414" s="1">
        <v>19.92</v>
      </c>
      <c r="E414" s="2">
        <v>3.4</v>
      </c>
      <c r="F414" s="2">
        <v>67.73</v>
      </c>
      <c r="G414" t="s">
        <v>629</v>
      </c>
      <c r="H414" t="s">
        <v>14</v>
      </c>
      <c r="I414" t="s">
        <v>14</v>
      </c>
    </row>
    <row r="415" spans="1:9">
      <c r="A415" t="s">
        <v>639</v>
      </c>
      <c r="B415" t="s">
        <v>628</v>
      </c>
      <c r="C415" t="s">
        <v>210</v>
      </c>
      <c r="D415" s="1">
        <v>19.85</v>
      </c>
      <c r="E415" s="2">
        <v>6.1</v>
      </c>
      <c r="F415" s="2">
        <v>121.08</v>
      </c>
      <c r="G415" t="s">
        <v>629</v>
      </c>
      <c r="H415" t="s">
        <v>14</v>
      </c>
      <c r="I415" t="s">
        <v>14</v>
      </c>
    </row>
    <row r="416" spans="1:9">
      <c r="A416" t="s">
        <v>640</v>
      </c>
      <c r="B416" t="s">
        <v>628</v>
      </c>
      <c r="C416" t="s">
        <v>206</v>
      </c>
      <c r="D416" s="1">
        <v>19.89</v>
      </c>
      <c r="E416" s="2">
        <v>5.85</v>
      </c>
      <c r="F416" s="2">
        <v>116.36</v>
      </c>
      <c r="G416" t="s">
        <v>629</v>
      </c>
      <c r="H416" t="s">
        <v>14</v>
      </c>
      <c r="I416" t="s">
        <v>14</v>
      </c>
    </row>
    <row r="417" spans="1:9">
      <c r="A417" t="s">
        <v>641</v>
      </c>
      <c r="B417" t="s">
        <v>628</v>
      </c>
      <c r="C417" t="s">
        <v>206</v>
      </c>
      <c r="D417" s="1">
        <v>20</v>
      </c>
      <c r="E417" s="2">
        <v>5.85</v>
      </c>
      <c r="F417" s="2">
        <v>117</v>
      </c>
      <c r="G417" t="s">
        <v>629</v>
      </c>
      <c r="H417" t="s">
        <v>14</v>
      </c>
      <c r="I417" t="s">
        <v>14</v>
      </c>
    </row>
    <row r="418" spans="1:9">
      <c r="A418" t="s">
        <v>642</v>
      </c>
      <c r="B418" t="s">
        <v>628</v>
      </c>
      <c r="C418" t="s">
        <v>203</v>
      </c>
      <c r="D418" s="1">
        <v>20.02</v>
      </c>
      <c r="E418" s="2">
        <v>3.4</v>
      </c>
      <c r="F418" s="2">
        <v>68.07</v>
      </c>
      <c r="G418" t="s">
        <v>629</v>
      </c>
      <c r="H418" t="s">
        <v>14</v>
      </c>
      <c r="I418" t="s">
        <v>14</v>
      </c>
    </row>
    <row r="419" spans="1:9">
      <c r="A419" t="s">
        <v>643</v>
      </c>
      <c r="B419" t="s">
        <v>628</v>
      </c>
      <c r="C419" t="s">
        <v>201</v>
      </c>
      <c r="D419" s="1">
        <v>20.03</v>
      </c>
      <c r="E419" s="2">
        <v>4.6</v>
      </c>
      <c r="F419" s="2">
        <v>92.14</v>
      </c>
      <c r="G419" t="s">
        <v>629</v>
      </c>
      <c r="H419" t="s">
        <v>14</v>
      </c>
      <c r="I419" t="s">
        <v>14</v>
      </c>
    </row>
    <row r="420" spans="1:9">
      <c r="A420" t="s">
        <v>644</v>
      </c>
      <c r="B420" t="s">
        <v>628</v>
      </c>
      <c r="C420" t="s">
        <v>208</v>
      </c>
      <c r="D420" s="1">
        <v>20.05</v>
      </c>
      <c r="E420" s="2">
        <v>3.4</v>
      </c>
      <c r="F420" s="2">
        <v>68.17</v>
      </c>
      <c r="G420" t="s">
        <v>629</v>
      </c>
      <c r="H420" t="s">
        <v>14</v>
      </c>
      <c r="I420" t="s">
        <v>14</v>
      </c>
    </row>
    <row r="421" spans="1:9">
      <c r="A421" t="s">
        <v>645</v>
      </c>
      <c r="B421" t="s">
        <v>628</v>
      </c>
      <c r="C421" t="s">
        <v>208</v>
      </c>
      <c r="D421" s="1">
        <v>20.1</v>
      </c>
      <c r="E421" s="2">
        <v>3.4</v>
      </c>
      <c r="F421" s="2">
        <v>68.34</v>
      </c>
      <c r="G421" t="s">
        <v>629</v>
      </c>
      <c r="H421" t="s">
        <v>14</v>
      </c>
      <c r="I421" t="s">
        <v>14</v>
      </c>
    </row>
    <row r="422" spans="1:9">
      <c r="A422" t="s">
        <v>646</v>
      </c>
      <c r="B422" t="s">
        <v>628</v>
      </c>
      <c r="C422" t="s">
        <v>201</v>
      </c>
      <c r="D422" s="1">
        <v>19.9</v>
      </c>
      <c r="E422" s="2">
        <v>4.6</v>
      </c>
      <c r="F422" s="2">
        <v>91.54</v>
      </c>
      <c r="G422" t="s">
        <v>629</v>
      </c>
      <c r="H422" t="s">
        <v>14</v>
      </c>
      <c r="I422" t="s">
        <v>14</v>
      </c>
    </row>
    <row r="423" spans="1:9">
      <c r="A423" t="s">
        <v>647</v>
      </c>
      <c r="B423" t="s">
        <v>628</v>
      </c>
      <c r="C423" t="s">
        <v>203</v>
      </c>
      <c r="D423" s="1">
        <v>19.96</v>
      </c>
      <c r="E423" s="2">
        <v>3.4</v>
      </c>
      <c r="F423" s="2">
        <v>67.86</v>
      </c>
      <c r="G423" t="s">
        <v>629</v>
      </c>
      <c r="H423" t="s">
        <v>14</v>
      </c>
      <c r="I423" t="s">
        <v>14</v>
      </c>
    </row>
    <row r="424" spans="1:9">
      <c r="A424" t="s">
        <v>648</v>
      </c>
      <c r="B424" t="s">
        <v>628</v>
      </c>
      <c r="C424" t="s">
        <v>649</v>
      </c>
      <c r="D424" s="1">
        <v>19.93</v>
      </c>
      <c r="E424" s="2">
        <v>5.35</v>
      </c>
      <c r="F424" s="2">
        <v>106.63</v>
      </c>
      <c r="G424" t="s">
        <v>629</v>
      </c>
      <c r="H424" t="s">
        <v>14</v>
      </c>
      <c r="I424" t="s">
        <v>14</v>
      </c>
    </row>
    <row r="425" spans="1:9">
      <c r="A425" t="s">
        <v>650</v>
      </c>
      <c r="B425" t="s">
        <v>651</v>
      </c>
      <c r="C425" t="s">
        <v>232</v>
      </c>
      <c r="D425" s="1">
        <v>18.71</v>
      </c>
      <c r="E425" s="2">
        <v>4.45</v>
      </c>
      <c r="F425" s="2">
        <v>83.26</v>
      </c>
      <c r="G425" t="s">
        <v>652</v>
      </c>
      <c r="H425" t="s">
        <v>14</v>
      </c>
      <c r="I425" t="s">
        <v>14</v>
      </c>
    </row>
    <row r="426" spans="1:9">
      <c r="A426" t="s">
        <v>653</v>
      </c>
      <c r="B426" t="s">
        <v>651</v>
      </c>
      <c r="C426" t="s">
        <v>232</v>
      </c>
      <c r="D426" s="1">
        <v>18.69</v>
      </c>
      <c r="E426" s="2">
        <v>4.45</v>
      </c>
      <c r="F426" s="2">
        <v>83.17</v>
      </c>
      <c r="G426" t="s">
        <v>652</v>
      </c>
      <c r="H426" t="s">
        <v>14</v>
      </c>
      <c r="I426" t="s">
        <v>14</v>
      </c>
    </row>
    <row r="427" spans="1:9">
      <c r="A427" t="s">
        <v>654</v>
      </c>
      <c r="B427" t="s">
        <v>651</v>
      </c>
      <c r="C427" t="s">
        <v>235</v>
      </c>
      <c r="D427" s="1">
        <v>18.73</v>
      </c>
      <c r="E427" s="2">
        <v>4.45</v>
      </c>
      <c r="F427" s="2">
        <v>83.35</v>
      </c>
      <c r="G427" t="s">
        <v>652</v>
      </c>
      <c r="H427" t="s">
        <v>14</v>
      </c>
      <c r="I427" t="s">
        <v>14</v>
      </c>
    </row>
    <row r="428" spans="1:9">
      <c r="A428" t="s">
        <v>655</v>
      </c>
      <c r="B428" t="s">
        <v>651</v>
      </c>
      <c r="C428" t="s">
        <v>232</v>
      </c>
      <c r="D428" s="1">
        <v>18.66</v>
      </c>
      <c r="E428" s="2">
        <v>4.45</v>
      </c>
      <c r="F428" s="2">
        <v>83.04</v>
      </c>
      <c r="G428" t="s">
        <v>652</v>
      </c>
      <c r="H428" t="s">
        <v>14</v>
      </c>
      <c r="I428" t="s">
        <v>14</v>
      </c>
    </row>
    <row r="429" spans="1:9">
      <c r="A429" t="s">
        <v>656</v>
      </c>
      <c r="B429" t="s">
        <v>651</v>
      </c>
      <c r="C429" t="s">
        <v>426</v>
      </c>
      <c r="D429" s="1">
        <v>18.84</v>
      </c>
      <c r="E429" s="2">
        <v>5.35</v>
      </c>
      <c r="F429" s="2">
        <v>100.79</v>
      </c>
      <c r="G429" t="s">
        <v>652</v>
      </c>
      <c r="H429" t="s">
        <v>14</v>
      </c>
      <c r="I429" t="s">
        <v>14</v>
      </c>
    </row>
    <row r="430" spans="1:9">
      <c r="A430" t="s">
        <v>657</v>
      </c>
      <c r="B430" t="s">
        <v>651</v>
      </c>
      <c r="C430" t="s">
        <v>235</v>
      </c>
      <c r="D430" s="1">
        <v>18.99</v>
      </c>
      <c r="E430" s="2">
        <v>4.45</v>
      </c>
      <c r="F430" s="2">
        <v>84.51</v>
      </c>
      <c r="G430" t="s">
        <v>652</v>
      </c>
      <c r="H430" t="s">
        <v>14</v>
      </c>
      <c r="I430" t="s">
        <v>14</v>
      </c>
    </row>
    <row r="431" spans="1:9">
      <c r="A431" t="s">
        <v>658</v>
      </c>
      <c r="B431" t="s">
        <v>651</v>
      </c>
      <c r="C431" t="s">
        <v>241</v>
      </c>
      <c r="D431" s="1">
        <v>18.89</v>
      </c>
      <c r="E431" s="2">
        <v>3.6</v>
      </c>
      <c r="F431" s="2">
        <v>68</v>
      </c>
      <c r="G431" t="s">
        <v>652</v>
      </c>
      <c r="H431" t="s">
        <v>14</v>
      </c>
      <c r="I431" t="s">
        <v>14</v>
      </c>
    </row>
    <row r="432" spans="1:9">
      <c r="A432" t="s">
        <v>659</v>
      </c>
      <c r="B432" t="s">
        <v>660</v>
      </c>
      <c r="C432" t="s">
        <v>57</v>
      </c>
      <c r="D432" s="1">
        <v>19.72</v>
      </c>
      <c r="E432" s="2">
        <v>5.85</v>
      </c>
      <c r="F432" s="2">
        <v>115.36</v>
      </c>
      <c r="G432" t="s">
        <v>661</v>
      </c>
      <c r="H432" t="s">
        <v>14</v>
      </c>
      <c r="I432" t="s">
        <v>14</v>
      </c>
    </row>
    <row r="433" spans="1:9">
      <c r="A433" t="s">
        <v>662</v>
      </c>
      <c r="B433" t="s">
        <v>660</v>
      </c>
      <c r="C433" t="s">
        <v>370</v>
      </c>
      <c r="D433" s="1">
        <v>19.65</v>
      </c>
      <c r="E433" s="2">
        <v>7.45</v>
      </c>
      <c r="F433" s="2">
        <v>146.39</v>
      </c>
      <c r="G433" t="s">
        <v>661</v>
      </c>
      <c r="H433" t="s">
        <v>14</v>
      </c>
      <c r="I433" t="s">
        <v>14</v>
      </c>
    </row>
    <row r="434" spans="1:9">
      <c r="A434" t="s">
        <v>663</v>
      </c>
      <c r="B434" t="s">
        <v>660</v>
      </c>
      <c r="C434" t="s">
        <v>59</v>
      </c>
      <c r="D434" s="1">
        <v>19.77</v>
      </c>
      <c r="E434" s="2">
        <v>5.35</v>
      </c>
      <c r="F434" s="2">
        <v>105.77</v>
      </c>
      <c r="G434" t="s">
        <v>661</v>
      </c>
      <c r="H434" t="s">
        <v>14</v>
      </c>
      <c r="I434" t="s">
        <v>14</v>
      </c>
    </row>
    <row r="435" spans="1:9">
      <c r="A435" t="s">
        <v>664</v>
      </c>
      <c r="B435" t="s">
        <v>660</v>
      </c>
      <c r="C435" t="s">
        <v>57</v>
      </c>
      <c r="D435" s="1">
        <v>20.12</v>
      </c>
      <c r="E435" s="2">
        <v>5.85</v>
      </c>
      <c r="F435" s="2">
        <v>117.7</v>
      </c>
      <c r="G435" t="s">
        <v>661</v>
      </c>
      <c r="H435" t="s">
        <v>14</v>
      </c>
      <c r="I435" t="s">
        <v>14</v>
      </c>
    </row>
    <row r="436" spans="1:9">
      <c r="A436" t="s">
        <v>665</v>
      </c>
      <c r="B436" t="s">
        <v>660</v>
      </c>
      <c r="C436" t="s">
        <v>59</v>
      </c>
      <c r="D436" s="1">
        <v>19.61</v>
      </c>
      <c r="E436" s="2">
        <v>5.35</v>
      </c>
      <c r="F436" s="2">
        <v>104.91</v>
      </c>
      <c r="G436" t="s">
        <v>661</v>
      </c>
      <c r="H436" t="s">
        <v>14</v>
      </c>
      <c r="I436" t="s">
        <v>14</v>
      </c>
    </row>
    <row r="437" spans="1:9">
      <c r="A437" t="s">
        <v>666</v>
      </c>
      <c r="B437" t="s">
        <v>660</v>
      </c>
      <c r="C437" t="s">
        <v>611</v>
      </c>
      <c r="D437" s="1">
        <v>19.68</v>
      </c>
      <c r="E437" s="2">
        <v>6.35</v>
      </c>
      <c r="F437" s="2">
        <v>124.97</v>
      </c>
      <c r="G437" t="s">
        <v>661</v>
      </c>
      <c r="H437" t="s">
        <v>14</v>
      </c>
      <c r="I437" t="s">
        <v>14</v>
      </c>
    </row>
    <row r="438" spans="1:9">
      <c r="A438" t="s">
        <v>667</v>
      </c>
      <c r="B438" t="s">
        <v>660</v>
      </c>
      <c r="C438" t="s">
        <v>59</v>
      </c>
      <c r="D438" s="1">
        <v>19.64</v>
      </c>
      <c r="E438" s="2">
        <v>5.35</v>
      </c>
      <c r="F438" s="2">
        <v>105.07</v>
      </c>
      <c r="G438" t="s">
        <v>661</v>
      </c>
      <c r="H438" t="s">
        <v>14</v>
      </c>
      <c r="I438" t="s">
        <v>14</v>
      </c>
    </row>
    <row r="439" spans="1:9">
      <c r="A439" t="s">
        <v>668</v>
      </c>
      <c r="B439" t="s">
        <v>660</v>
      </c>
      <c r="C439" t="s">
        <v>558</v>
      </c>
      <c r="D439" s="1">
        <v>20.05</v>
      </c>
      <c r="E439" s="2">
        <v>5.1</v>
      </c>
      <c r="F439" s="2">
        <v>102.26</v>
      </c>
      <c r="G439" t="s">
        <v>661</v>
      </c>
      <c r="H439" t="s">
        <v>14</v>
      </c>
      <c r="I439" t="s">
        <v>14</v>
      </c>
    </row>
    <row r="440" spans="1:9">
      <c r="A440" t="s">
        <v>669</v>
      </c>
      <c r="B440" t="s">
        <v>660</v>
      </c>
      <c r="C440" t="s">
        <v>57</v>
      </c>
      <c r="D440" s="1">
        <v>19.72</v>
      </c>
      <c r="E440" s="2">
        <v>5.85</v>
      </c>
      <c r="F440" s="2">
        <v>115.36</v>
      </c>
      <c r="G440" t="s">
        <v>661</v>
      </c>
      <c r="H440" t="s">
        <v>14</v>
      </c>
      <c r="I440" t="s">
        <v>14</v>
      </c>
    </row>
    <row r="441" spans="1:9">
      <c r="A441" t="s">
        <v>670</v>
      </c>
      <c r="B441" t="s">
        <v>671</v>
      </c>
      <c r="C441" t="s">
        <v>152</v>
      </c>
      <c r="D441" s="1">
        <v>19.92</v>
      </c>
      <c r="E441" s="2">
        <v>4.45</v>
      </c>
      <c r="F441" s="2">
        <v>88.64</v>
      </c>
      <c r="G441" t="s">
        <v>672</v>
      </c>
      <c r="H441" t="s">
        <v>14</v>
      </c>
      <c r="I441" t="s">
        <v>14</v>
      </c>
    </row>
    <row r="442" spans="1:9">
      <c r="A442" t="s">
        <v>673</v>
      </c>
      <c r="B442" t="s">
        <v>671</v>
      </c>
      <c r="C442" t="s">
        <v>146</v>
      </c>
      <c r="D442" s="1">
        <v>19.93</v>
      </c>
      <c r="E442" s="2">
        <v>3.6</v>
      </c>
      <c r="F442" s="2">
        <v>71.75</v>
      </c>
      <c r="G442" t="s">
        <v>672</v>
      </c>
      <c r="H442" t="s">
        <v>14</v>
      </c>
      <c r="I442" t="s">
        <v>14</v>
      </c>
    </row>
    <row r="443" spans="1:9">
      <c r="A443" t="s">
        <v>674</v>
      </c>
      <c r="B443" t="s">
        <v>671</v>
      </c>
      <c r="C443" t="s">
        <v>154</v>
      </c>
      <c r="D443" s="1">
        <v>19.92</v>
      </c>
      <c r="E443" s="2">
        <v>4.1</v>
      </c>
      <c r="F443" s="2">
        <v>81.67</v>
      </c>
      <c r="G443" t="s">
        <v>672</v>
      </c>
      <c r="H443" t="s">
        <v>14</v>
      </c>
      <c r="I443" t="s">
        <v>14</v>
      </c>
    </row>
    <row r="444" spans="1:9">
      <c r="A444" t="s">
        <v>675</v>
      </c>
      <c r="B444" t="s">
        <v>671</v>
      </c>
      <c r="C444" t="s">
        <v>146</v>
      </c>
      <c r="D444" s="1">
        <v>19.92</v>
      </c>
      <c r="E444" s="2">
        <v>3.6</v>
      </c>
      <c r="F444" s="2">
        <v>71.71</v>
      </c>
      <c r="G444" t="s">
        <v>672</v>
      </c>
      <c r="H444" t="s">
        <v>14</v>
      </c>
      <c r="I444" t="s">
        <v>14</v>
      </c>
    </row>
    <row r="445" spans="1:9">
      <c r="A445" t="s">
        <v>676</v>
      </c>
      <c r="B445" t="s">
        <v>671</v>
      </c>
      <c r="C445" t="s">
        <v>154</v>
      </c>
      <c r="D445" s="1">
        <v>19.96</v>
      </c>
      <c r="E445" s="2">
        <v>4.1</v>
      </c>
      <c r="F445" s="2">
        <v>81.84</v>
      </c>
      <c r="G445" t="s">
        <v>672</v>
      </c>
      <c r="H445" t="s">
        <v>14</v>
      </c>
      <c r="I445" t="s">
        <v>14</v>
      </c>
    </row>
    <row r="446" spans="1:9">
      <c r="A446" t="s">
        <v>677</v>
      </c>
      <c r="B446" t="s">
        <v>671</v>
      </c>
      <c r="C446" t="s">
        <v>154</v>
      </c>
      <c r="D446" s="1">
        <v>19.97</v>
      </c>
      <c r="E446" s="2">
        <v>4.1</v>
      </c>
      <c r="F446" s="2">
        <v>81.88</v>
      </c>
      <c r="G446" t="s">
        <v>672</v>
      </c>
      <c r="H446" t="s">
        <v>14</v>
      </c>
      <c r="I446" t="s">
        <v>14</v>
      </c>
    </row>
    <row r="447" spans="1:9">
      <c r="A447" t="s">
        <v>678</v>
      </c>
      <c r="B447" t="s">
        <v>671</v>
      </c>
      <c r="C447" t="s">
        <v>232</v>
      </c>
      <c r="D447" s="1">
        <v>19.92</v>
      </c>
      <c r="E447" s="2">
        <v>4.45</v>
      </c>
      <c r="F447" s="2">
        <v>88.64</v>
      </c>
      <c r="G447" t="s">
        <v>672</v>
      </c>
      <c r="H447" t="s">
        <v>14</v>
      </c>
      <c r="I447" t="s">
        <v>14</v>
      </c>
    </row>
    <row r="448" spans="1:9">
      <c r="A448" t="s">
        <v>679</v>
      </c>
      <c r="B448" t="s">
        <v>671</v>
      </c>
      <c r="C448" t="s">
        <v>232</v>
      </c>
      <c r="D448" s="1">
        <v>20.12</v>
      </c>
      <c r="E448" s="2">
        <v>4.45</v>
      </c>
      <c r="F448" s="2">
        <v>89.53</v>
      </c>
      <c r="G448" t="s">
        <v>672</v>
      </c>
      <c r="H448" t="s">
        <v>14</v>
      </c>
      <c r="I448" t="s">
        <v>14</v>
      </c>
    </row>
    <row r="449" spans="1:9">
      <c r="A449" t="s">
        <v>680</v>
      </c>
      <c r="B449" t="s">
        <v>671</v>
      </c>
      <c r="C449" t="s">
        <v>235</v>
      </c>
      <c r="D449" s="1">
        <v>20.24</v>
      </c>
      <c r="E449" s="2">
        <v>4.45</v>
      </c>
      <c r="F449" s="2">
        <v>90.07</v>
      </c>
      <c r="G449" t="s">
        <v>672</v>
      </c>
      <c r="H449" t="s">
        <v>14</v>
      </c>
      <c r="I449" t="s">
        <v>14</v>
      </c>
    </row>
    <row r="450" spans="1:9">
      <c r="A450" t="s">
        <v>681</v>
      </c>
      <c r="B450" t="s">
        <v>671</v>
      </c>
      <c r="C450" t="s">
        <v>152</v>
      </c>
      <c r="D450" s="1">
        <v>20.22</v>
      </c>
      <c r="E450" s="2">
        <v>4.45</v>
      </c>
      <c r="F450" s="2">
        <v>89.98</v>
      </c>
      <c r="G450" t="s">
        <v>672</v>
      </c>
      <c r="H450" t="s">
        <v>14</v>
      </c>
      <c r="I450" t="s">
        <v>14</v>
      </c>
    </row>
    <row r="451" spans="1:9">
      <c r="A451" t="s">
        <v>682</v>
      </c>
      <c r="B451" t="s">
        <v>671</v>
      </c>
      <c r="C451" t="s">
        <v>426</v>
      </c>
      <c r="D451" s="1">
        <v>20.2</v>
      </c>
      <c r="E451" s="2">
        <v>5.35</v>
      </c>
      <c r="F451" s="2">
        <v>108.07</v>
      </c>
      <c r="G451" t="s">
        <v>672</v>
      </c>
      <c r="H451" t="s">
        <v>14</v>
      </c>
      <c r="I451" t="s">
        <v>14</v>
      </c>
    </row>
    <row r="452" spans="1:9">
      <c r="A452" t="s">
        <v>683</v>
      </c>
      <c r="B452" t="s">
        <v>671</v>
      </c>
      <c r="C452" t="s">
        <v>152</v>
      </c>
      <c r="D452" s="1">
        <v>20.15</v>
      </c>
      <c r="E452" s="2">
        <v>4.45</v>
      </c>
      <c r="F452" s="2">
        <v>89.67</v>
      </c>
      <c r="G452" t="s">
        <v>672</v>
      </c>
      <c r="H452" t="s">
        <v>14</v>
      </c>
      <c r="I452" t="s">
        <v>14</v>
      </c>
    </row>
    <row r="453" spans="1:9">
      <c r="A453" t="s">
        <v>684</v>
      </c>
      <c r="B453" t="s">
        <v>671</v>
      </c>
      <c r="C453" t="s">
        <v>241</v>
      </c>
      <c r="D453" s="1">
        <v>20.24</v>
      </c>
      <c r="E453" s="2">
        <v>3.6</v>
      </c>
      <c r="F453" s="2">
        <v>72.86</v>
      </c>
      <c r="G453" t="s">
        <v>672</v>
      </c>
      <c r="H453" t="s">
        <v>14</v>
      </c>
      <c r="I453" t="s">
        <v>14</v>
      </c>
    </row>
    <row r="454" spans="1:9">
      <c r="A454" t="s">
        <v>685</v>
      </c>
      <c r="B454" t="s">
        <v>686</v>
      </c>
      <c r="C454" t="s">
        <v>57</v>
      </c>
      <c r="D454" s="1">
        <v>17.53</v>
      </c>
      <c r="E454" s="2">
        <v>5.85</v>
      </c>
      <c r="F454" s="2">
        <v>102.55</v>
      </c>
      <c r="G454" t="s">
        <v>687</v>
      </c>
      <c r="H454" t="s">
        <v>14</v>
      </c>
      <c r="I454" t="s">
        <v>14</v>
      </c>
    </row>
    <row r="455" spans="1:9">
      <c r="A455" t="s">
        <v>688</v>
      </c>
      <c r="B455" t="s">
        <v>686</v>
      </c>
      <c r="C455" t="s">
        <v>370</v>
      </c>
      <c r="D455" s="1">
        <v>17.51</v>
      </c>
      <c r="E455" s="2">
        <v>7.45</v>
      </c>
      <c r="F455" s="2">
        <v>130.45</v>
      </c>
      <c r="G455" t="s">
        <v>687</v>
      </c>
      <c r="H455" t="s">
        <v>14</v>
      </c>
      <c r="I455" t="s">
        <v>14</v>
      </c>
    </row>
    <row r="456" spans="1:9">
      <c r="A456" t="s">
        <v>689</v>
      </c>
      <c r="B456" t="s">
        <v>686</v>
      </c>
      <c r="C456" t="s">
        <v>690</v>
      </c>
      <c r="D456" s="1">
        <v>17.55</v>
      </c>
      <c r="E456" s="2">
        <v>5.55</v>
      </c>
      <c r="F456" s="2">
        <v>97.4</v>
      </c>
      <c r="G456" t="s">
        <v>687</v>
      </c>
      <c r="H456" t="s">
        <v>14</v>
      </c>
      <c r="I456" t="s">
        <v>14</v>
      </c>
    </row>
    <row r="457" spans="1:9">
      <c r="A457" t="s">
        <v>691</v>
      </c>
      <c r="B457" t="s">
        <v>686</v>
      </c>
      <c r="C457" t="s">
        <v>59</v>
      </c>
      <c r="D457" s="1">
        <v>17.51</v>
      </c>
      <c r="E457" s="2">
        <v>5.35</v>
      </c>
      <c r="F457" s="2">
        <v>93.68</v>
      </c>
      <c r="G457" t="s">
        <v>687</v>
      </c>
      <c r="H457" t="s">
        <v>14</v>
      </c>
      <c r="I457" t="s">
        <v>14</v>
      </c>
    </row>
    <row r="458" spans="1:9">
      <c r="A458" t="s">
        <v>692</v>
      </c>
      <c r="B458" t="s">
        <v>686</v>
      </c>
      <c r="C458" t="s">
        <v>59</v>
      </c>
      <c r="D458" s="1">
        <v>17.5</v>
      </c>
      <c r="E458" s="2">
        <v>5.35</v>
      </c>
      <c r="F458" s="2">
        <v>93.62</v>
      </c>
      <c r="G458" t="s">
        <v>687</v>
      </c>
      <c r="H458" t="s">
        <v>14</v>
      </c>
      <c r="I458" t="s">
        <v>14</v>
      </c>
    </row>
    <row r="459" spans="1:9">
      <c r="A459" t="s">
        <v>693</v>
      </c>
      <c r="B459" t="s">
        <v>686</v>
      </c>
      <c r="C459" t="s">
        <v>59</v>
      </c>
      <c r="D459" s="1">
        <v>17.45</v>
      </c>
      <c r="E459" s="2">
        <v>5.35</v>
      </c>
      <c r="F459" s="2">
        <v>93.36</v>
      </c>
      <c r="G459" t="s">
        <v>687</v>
      </c>
      <c r="H459" t="s">
        <v>14</v>
      </c>
      <c r="I459" t="s">
        <v>14</v>
      </c>
    </row>
    <row r="460" spans="1:9">
      <c r="A460" t="s">
        <v>694</v>
      </c>
      <c r="B460" t="s">
        <v>686</v>
      </c>
      <c r="C460" t="s">
        <v>59</v>
      </c>
      <c r="D460" s="1">
        <v>17.45</v>
      </c>
      <c r="E460" s="2">
        <v>5.35</v>
      </c>
      <c r="F460" s="2">
        <v>93.36</v>
      </c>
      <c r="G460" t="s">
        <v>687</v>
      </c>
      <c r="H460" t="s">
        <v>14</v>
      </c>
      <c r="I460" t="s">
        <v>14</v>
      </c>
    </row>
    <row r="461" spans="1:9">
      <c r="A461" t="s">
        <v>695</v>
      </c>
      <c r="B461" t="s">
        <v>686</v>
      </c>
      <c r="C461" t="s">
        <v>611</v>
      </c>
      <c r="D461" s="1">
        <v>17.49</v>
      </c>
      <c r="E461" s="2">
        <v>6.35</v>
      </c>
      <c r="F461" s="2">
        <v>111.06</v>
      </c>
      <c r="G461" t="s">
        <v>687</v>
      </c>
      <c r="H461" t="s">
        <v>14</v>
      </c>
      <c r="I461" t="s">
        <v>14</v>
      </c>
    </row>
    <row r="462" spans="1:9">
      <c r="A462" t="s">
        <v>696</v>
      </c>
      <c r="B462" t="s">
        <v>686</v>
      </c>
      <c r="C462" t="s">
        <v>59</v>
      </c>
      <c r="D462" s="1">
        <v>17.46</v>
      </c>
      <c r="E462" s="2">
        <v>5.35</v>
      </c>
      <c r="F462" s="2">
        <v>93.41</v>
      </c>
      <c r="G462" t="s">
        <v>687</v>
      </c>
      <c r="H462" t="s">
        <v>14</v>
      </c>
      <c r="I462" t="s">
        <v>14</v>
      </c>
    </row>
    <row r="463" spans="1:9">
      <c r="A463" t="s">
        <v>697</v>
      </c>
      <c r="B463" t="s">
        <v>686</v>
      </c>
      <c r="C463" t="s">
        <v>327</v>
      </c>
      <c r="D463" s="1">
        <v>17.38</v>
      </c>
      <c r="E463" s="2">
        <v>7.65</v>
      </c>
      <c r="F463" s="2">
        <v>132.96</v>
      </c>
      <c r="G463" t="s">
        <v>687</v>
      </c>
      <c r="H463" t="s">
        <v>14</v>
      </c>
      <c r="I463" t="s">
        <v>14</v>
      </c>
    </row>
    <row r="464" spans="1:9">
      <c r="A464" t="s">
        <v>698</v>
      </c>
      <c r="B464" t="s">
        <v>686</v>
      </c>
      <c r="C464" t="s">
        <v>611</v>
      </c>
      <c r="D464" s="1">
        <v>17.57</v>
      </c>
      <c r="E464" s="2">
        <v>6.35</v>
      </c>
      <c r="F464" s="2">
        <v>111.57</v>
      </c>
      <c r="G464" t="s">
        <v>687</v>
      </c>
      <c r="H464" t="s">
        <v>14</v>
      </c>
      <c r="I464" t="s">
        <v>14</v>
      </c>
    </row>
    <row r="465" spans="1:9">
      <c r="A465" t="s">
        <v>699</v>
      </c>
      <c r="B465" t="s">
        <v>686</v>
      </c>
      <c r="C465" t="s">
        <v>59</v>
      </c>
      <c r="D465" s="1">
        <v>17.61</v>
      </c>
      <c r="E465" s="2">
        <v>5.35</v>
      </c>
      <c r="F465" s="2">
        <v>94.21</v>
      </c>
      <c r="G465" t="s">
        <v>687</v>
      </c>
      <c r="H465" t="s">
        <v>14</v>
      </c>
      <c r="I465" t="s">
        <v>14</v>
      </c>
    </row>
    <row r="466" spans="1:9">
      <c r="A466" t="s">
        <v>700</v>
      </c>
      <c r="B466" t="s">
        <v>686</v>
      </c>
      <c r="C466" t="s">
        <v>321</v>
      </c>
      <c r="D466" s="1">
        <v>17.39</v>
      </c>
      <c r="E466" s="2">
        <v>10.4</v>
      </c>
      <c r="F466" s="2">
        <v>180.86</v>
      </c>
      <c r="G466" t="s">
        <v>687</v>
      </c>
      <c r="H466" t="s">
        <v>14</v>
      </c>
      <c r="I466" t="s">
        <v>14</v>
      </c>
    </row>
    <row r="467" spans="1:9">
      <c r="A467" t="s">
        <v>701</v>
      </c>
      <c r="B467" t="s">
        <v>686</v>
      </c>
      <c r="C467" t="s">
        <v>558</v>
      </c>
      <c r="D467" s="1">
        <v>17.41</v>
      </c>
      <c r="E467" s="2">
        <v>5.1</v>
      </c>
      <c r="F467" s="2">
        <v>88.79</v>
      </c>
      <c r="G467" t="s">
        <v>687</v>
      </c>
      <c r="H467" t="s">
        <v>14</v>
      </c>
      <c r="I467" t="s">
        <v>14</v>
      </c>
    </row>
    <row r="468" spans="1:9">
      <c r="A468" t="s">
        <v>702</v>
      </c>
      <c r="B468" t="s">
        <v>703</v>
      </c>
      <c r="C468" t="s">
        <v>321</v>
      </c>
      <c r="D468" s="1">
        <v>17.27</v>
      </c>
      <c r="E468" s="2">
        <v>10.4</v>
      </c>
      <c r="F468" s="2">
        <v>179.61</v>
      </c>
      <c r="G468" t="s">
        <v>704</v>
      </c>
      <c r="H468" t="s">
        <v>14</v>
      </c>
      <c r="I468" t="s">
        <v>14</v>
      </c>
    </row>
    <row r="469" spans="1:9">
      <c r="A469" t="s">
        <v>705</v>
      </c>
      <c r="B469" t="s">
        <v>703</v>
      </c>
      <c r="C469" t="s">
        <v>318</v>
      </c>
      <c r="D469" s="1">
        <v>17.22</v>
      </c>
      <c r="E469" s="2">
        <v>5.35</v>
      </c>
      <c r="F469" s="2">
        <v>92.13</v>
      </c>
      <c r="G469" t="s">
        <v>704</v>
      </c>
      <c r="H469" t="s">
        <v>14</v>
      </c>
      <c r="I469" t="s">
        <v>14</v>
      </c>
    </row>
    <row r="470" spans="1:9">
      <c r="A470" t="s">
        <v>706</v>
      </c>
      <c r="B470" t="s">
        <v>703</v>
      </c>
      <c r="C470" t="s">
        <v>57</v>
      </c>
      <c r="D470" s="1">
        <v>17.19</v>
      </c>
      <c r="E470" s="2">
        <v>5.85</v>
      </c>
      <c r="F470" s="2">
        <v>100.56</v>
      </c>
      <c r="G470" t="s">
        <v>704</v>
      </c>
      <c r="H470" t="s">
        <v>14</v>
      </c>
      <c r="I470" t="s">
        <v>14</v>
      </c>
    </row>
    <row r="471" spans="1:9">
      <c r="A471" t="s">
        <v>707</v>
      </c>
      <c r="B471" t="s">
        <v>703</v>
      </c>
      <c r="C471" t="s">
        <v>370</v>
      </c>
      <c r="D471" s="1">
        <v>17.24</v>
      </c>
      <c r="E471" s="2">
        <v>7.45</v>
      </c>
      <c r="F471" s="2">
        <v>128.44</v>
      </c>
      <c r="G471" t="s">
        <v>704</v>
      </c>
      <c r="H471" t="s">
        <v>14</v>
      </c>
      <c r="I471" t="s">
        <v>14</v>
      </c>
    </row>
    <row r="472" spans="1:9">
      <c r="A472" t="s">
        <v>708</v>
      </c>
      <c r="B472" t="s">
        <v>703</v>
      </c>
      <c r="C472" t="s">
        <v>59</v>
      </c>
      <c r="D472" s="1">
        <v>17.2</v>
      </c>
      <c r="E472" s="2">
        <v>5.35</v>
      </c>
      <c r="F472" s="2">
        <v>92.02</v>
      </c>
      <c r="G472" t="s">
        <v>704</v>
      </c>
      <c r="H472" t="s">
        <v>14</v>
      </c>
      <c r="I472" t="s">
        <v>14</v>
      </c>
    </row>
    <row r="473" spans="1:9">
      <c r="A473" t="s">
        <v>709</v>
      </c>
      <c r="B473" t="s">
        <v>703</v>
      </c>
      <c r="C473" t="s">
        <v>325</v>
      </c>
      <c r="D473" s="1">
        <v>17.13</v>
      </c>
      <c r="E473" s="2">
        <v>6.1</v>
      </c>
      <c r="F473" s="2">
        <v>104.49</v>
      </c>
      <c r="G473" t="s">
        <v>704</v>
      </c>
      <c r="H473" t="s">
        <v>14</v>
      </c>
      <c r="I473" t="s">
        <v>14</v>
      </c>
    </row>
    <row r="474" spans="1:9">
      <c r="A474" t="s">
        <v>710</v>
      </c>
      <c r="B474" t="s">
        <v>703</v>
      </c>
      <c r="C474" t="s">
        <v>327</v>
      </c>
      <c r="D474" s="1">
        <v>17.15</v>
      </c>
      <c r="E474" s="2">
        <v>7.65</v>
      </c>
      <c r="F474" s="2">
        <v>131.2</v>
      </c>
      <c r="G474" t="s">
        <v>704</v>
      </c>
      <c r="H474" t="s">
        <v>14</v>
      </c>
      <c r="I474" t="s">
        <v>14</v>
      </c>
    </row>
    <row r="475" spans="1:9">
      <c r="A475" t="s">
        <v>711</v>
      </c>
      <c r="B475" t="s">
        <v>703</v>
      </c>
      <c r="C475" t="s">
        <v>321</v>
      </c>
      <c r="D475" s="1">
        <v>17.07</v>
      </c>
      <c r="E475" s="2">
        <v>10.4</v>
      </c>
      <c r="F475" s="2">
        <v>177.53</v>
      </c>
      <c r="G475" t="s">
        <v>704</v>
      </c>
      <c r="H475" t="s">
        <v>14</v>
      </c>
      <c r="I475" t="s">
        <v>14</v>
      </c>
    </row>
    <row r="476" spans="1:9">
      <c r="A476" t="s">
        <v>712</v>
      </c>
      <c r="B476" t="s">
        <v>703</v>
      </c>
      <c r="C476" t="s">
        <v>558</v>
      </c>
      <c r="D476" s="1">
        <v>17.22</v>
      </c>
      <c r="E476" s="2">
        <v>5.1</v>
      </c>
      <c r="F476" s="2">
        <v>87.82</v>
      </c>
      <c r="G476" t="s">
        <v>704</v>
      </c>
      <c r="H476" t="s">
        <v>14</v>
      </c>
      <c r="I476" t="s">
        <v>14</v>
      </c>
    </row>
    <row r="477" spans="1:9">
      <c r="A477"/>
      <c r="B477"/>
      <c r="C477"/>
      <c r="D477" s="1"/>
      <c r="E477" s="2"/>
      <c r="F477" s="2"/>
      <c r="G477"/>
      <c r="H477"/>
      <c r="I4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717</v>
      </c>
      <c r="B2" t="s">
        <v>718</v>
      </c>
      <c r="C2" t="s">
        <v>719</v>
      </c>
      <c r="D2" s="1">
        <v>24.48</v>
      </c>
      <c r="E2" s="2">
        <v>8.5</v>
      </c>
      <c r="F2" s="2">
        <v>208.08</v>
      </c>
      <c r="G2" t="s">
        <v>720</v>
      </c>
      <c r="H2" t="s">
        <v>720</v>
      </c>
    </row>
    <row r="3" spans="1:8">
      <c r="A3" t="s">
        <v>721</v>
      </c>
      <c r="B3" t="s">
        <v>718</v>
      </c>
      <c r="C3" t="s">
        <v>722</v>
      </c>
      <c r="D3" s="1">
        <v>24.06</v>
      </c>
      <c r="E3" s="2">
        <v>8.5</v>
      </c>
      <c r="F3" s="2">
        <v>204.51</v>
      </c>
      <c r="G3" t="s">
        <v>723</v>
      </c>
      <c r="H3" t="s">
        <v>723</v>
      </c>
    </row>
    <row r="4" spans="1:8">
      <c r="A4" t="s">
        <v>724</v>
      </c>
      <c r="B4" t="s">
        <v>725</v>
      </c>
      <c r="C4" t="s">
        <v>726</v>
      </c>
      <c r="D4" s="1">
        <v>25.63</v>
      </c>
      <c r="E4" s="2">
        <v>6.5</v>
      </c>
      <c r="F4" s="2">
        <v>166.6</v>
      </c>
      <c r="G4" t="s">
        <v>727</v>
      </c>
      <c r="H4" t="s">
        <v>727</v>
      </c>
    </row>
    <row r="5" spans="1:8">
      <c r="A5" t="s">
        <v>728</v>
      </c>
      <c r="B5" t="s">
        <v>11</v>
      </c>
      <c r="C5" t="s">
        <v>729</v>
      </c>
      <c r="D5" s="1">
        <v>20</v>
      </c>
      <c r="E5" s="2">
        <v>6.95</v>
      </c>
      <c r="F5" s="2">
        <v>139</v>
      </c>
      <c r="G5" t="s">
        <v>730</v>
      </c>
      <c r="H5" t="s">
        <v>730</v>
      </c>
    </row>
    <row r="6" spans="1:8">
      <c r="A6" t="s">
        <v>731</v>
      </c>
      <c r="B6" t="s">
        <v>11</v>
      </c>
      <c r="C6" t="s">
        <v>732</v>
      </c>
      <c r="D6" s="1">
        <v>20.87</v>
      </c>
      <c r="E6" s="2">
        <v>7</v>
      </c>
      <c r="F6" s="2">
        <v>146.09</v>
      </c>
      <c r="G6" t="s">
        <v>733</v>
      </c>
      <c r="H6" t="s">
        <v>733</v>
      </c>
    </row>
    <row r="7" spans="1:8">
      <c r="A7" t="s">
        <v>734</v>
      </c>
      <c r="B7" t="s">
        <v>30</v>
      </c>
      <c r="C7" t="s">
        <v>735</v>
      </c>
      <c r="D7" s="1">
        <v>18.86</v>
      </c>
      <c r="E7" s="2">
        <v>4.7</v>
      </c>
      <c r="F7" s="2">
        <v>88.64</v>
      </c>
      <c r="G7" t="s">
        <v>736</v>
      </c>
      <c r="H7" t="s">
        <v>736</v>
      </c>
    </row>
    <row r="8" spans="1:8">
      <c r="A8" t="s">
        <v>737</v>
      </c>
      <c r="B8" t="s">
        <v>30</v>
      </c>
      <c r="C8" t="s">
        <v>738</v>
      </c>
      <c r="D8" s="1">
        <v>17.05</v>
      </c>
      <c r="E8" s="2">
        <v>4.7</v>
      </c>
      <c r="F8" s="2">
        <v>80.14</v>
      </c>
      <c r="G8" t="s">
        <v>720</v>
      </c>
      <c r="H8" t="s">
        <v>720</v>
      </c>
    </row>
    <row r="9" spans="1:8">
      <c r="A9" t="s">
        <v>739</v>
      </c>
      <c r="B9" t="s">
        <v>49</v>
      </c>
      <c r="C9" t="s">
        <v>740</v>
      </c>
      <c r="D9" s="1">
        <v>21.81</v>
      </c>
      <c r="E9" s="2">
        <v>8.2</v>
      </c>
      <c r="F9" s="2">
        <v>178.84</v>
      </c>
      <c r="G9" t="s">
        <v>741</v>
      </c>
      <c r="H9" t="s">
        <v>742</v>
      </c>
    </row>
    <row r="10" spans="1:8">
      <c r="A10" t="s">
        <v>743</v>
      </c>
      <c r="B10" t="s">
        <v>49</v>
      </c>
      <c r="C10" t="s">
        <v>744</v>
      </c>
      <c r="D10" s="1">
        <v>18.91</v>
      </c>
      <c r="E10" s="2">
        <v>5.9</v>
      </c>
      <c r="F10" s="2">
        <v>111.57</v>
      </c>
      <c r="G10" t="s">
        <v>745</v>
      </c>
      <c r="H10" t="s">
        <v>745</v>
      </c>
    </row>
    <row r="11" spans="1:8">
      <c r="A11" t="s">
        <v>746</v>
      </c>
      <c r="B11" t="s">
        <v>747</v>
      </c>
      <c r="C11" t="s">
        <v>748</v>
      </c>
      <c r="D11" s="1">
        <v>19.35</v>
      </c>
      <c r="E11" s="2">
        <v>4.15</v>
      </c>
      <c r="F11" s="2">
        <v>80.3</v>
      </c>
      <c r="G11" t="s">
        <v>749</v>
      </c>
      <c r="H11" t="s">
        <v>749</v>
      </c>
    </row>
    <row r="12" spans="1:8">
      <c r="A12" t="s">
        <v>750</v>
      </c>
      <c r="B12" t="s">
        <v>70</v>
      </c>
      <c r="C12" t="s">
        <v>751</v>
      </c>
      <c r="D12" s="1">
        <v>21.09</v>
      </c>
      <c r="E12" s="2">
        <v>3.25</v>
      </c>
      <c r="F12" s="2">
        <v>68.54</v>
      </c>
      <c r="G12" t="s">
        <v>752</v>
      </c>
      <c r="H12" t="s">
        <v>753</v>
      </c>
    </row>
    <row r="13" spans="1:8">
      <c r="A13" t="s">
        <v>754</v>
      </c>
      <c r="B13" t="s">
        <v>70</v>
      </c>
      <c r="C13" t="s">
        <v>755</v>
      </c>
      <c r="D13" s="1">
        <v>21.22</v>
      </c>
      <c r="E13" s="2">
        <v>3.95</v>
      </c>
      <c r="F13" s="2">
        <v>83.82</v>
      </c>
      <c r="G13" t="s">
        <v>756</v>
      </c>
      <c r="H13" t="s">
        <v>756</v>
      </c>
    </row>
    <row r="14" spans="1:8">
      <c r="A14" t="s">
        <v>757</v>
      </c>
      <c r="B14" t="s">
        <v>70</v>
      </c>
      <c r="C14" t="s">
        <v>758</v>
      </c>
      <c r="D14" s="1">
        <v>21.48</v>
      </c>
      <c r="E14" s="2">
        <v>4.4</v>
      </c>
      <c r="F14" s="2">
        <v>94.51</v>
      </c>
      <c r="G14" t="s">
        <v>759</v>
      </c>
      <c r="H14" t="s">
        <v>759</v>
      </c>
    </row>
    <row r="15" spans="1:8">
      <c r="A15" t="s">
        <v>760</v>
      </c>
      <c r="B15" t="s">
        <v>70</v>
      </c>
      <c r="C15" t="s">
        <v>761</v>
      </c>
      <c r="D15" s="1">
        <v>18.08</v>
      </c>
      <c r="E15" s="2">
        <v>4.3</v>
      </c>
      <c r="F15" s="2">
        <v>77.74</v>
      </c>
      <c r="G15" t="s">
        <v>727</v>
      </c>
      <c r="H15" t="s">
        <v>727</v>
      </c>
    </row>
    <row r="16" spans="1:8">
      <c r="A16" t="s">
        <v>762</v>
      </c>
      <c r="B16" t="s">
        <v>70</v>
      </c>
      <c r="C16" t="s">
        <v>763</v>
      </c>
      <c r="D16" s="1">
        <v>21.59</v>
      </c>
      <c r="E16" s="2">
        <v>4.3</v>
      </c>
      <c r="F16" s="2">
        <v>92.84</v>
      </c>
      <c r="G16" t="s">
        <v>749</v>
      </c>
      <c r="H16" t="s">
        <v>749</v>
      </c>
    </row>
    <row r="17" spans="1:8">
      <c r="A17" t="s">
        <v>764</v>
      </c>
      <c r="B17" t="s">
        <v>765</v>
      </c>
      <c r="C17" t="s">
        <v>766</v>
      </c>
      <c r="D17" s="1">
        <v>21.91</v>
      </c>
      <c r="E17" s="2">
        <v>7.15</v>
      </c>
      <c r="F17" s="2">
        <v>156.66</v>
      </c>
      <c r="G17" t="s">
        <v>767</v>
      </c>
      <c r="H17" t="s">
        <v>767</v>
      </c>
    </row>
    <row r="18" spans="1:8">
      <c r="A18" t="s">
        <v>768</v>
      </c>
      <c r="B18" t="s">
        <v>765</v>
      </c>
      <c r="C18" t="s">
        <v>769</v>
      </c>
      <c r="D18" s="1">
        <v>20.85</v>
      </c>
      <c r="E18" s="2">
        <v>5.2</v>
      </c>
      <c r="F18" s="2">
        <v>108.42</v>
      </c>
      <c r="G18" t="s">
        <v>770</v>
      </c>
      <c r="H18" t="s">
        <v>770</v>
      </c>
    </row>
    <row r="19" spans="1:8">
      <c r="A19" t="s">
        <v>771</v>
      </c>
      <c r="B19" t="s">
        <v>96</v>
      </c>
      <c r="C19" t="s">
        <v>772</v>
      </c>
      <c r="D19" s="1">
        <v>1</v>
      </c>
      <c r="E19" s="2">
        <v>20</v>
      </c>
      <c r="F19" s="2">
        <v>20</v>
      </c>
      <c r="G19" t="s">
        <v>773</v>
      </c>
      <c r="H19" t="s">
        <v>774</v>
      </c>
    </row>
    <row r="20" spans="1:8">
      <c r="A20" t="s">
        <v>775</v>
      </c>
      <c r="B20" t="s">
        <v>96</v>
      </c>
      <c r="C20" t="s">
        <v>776</v>
      </c>
      <c r="D20" s="1">
        <v>20.14</v>
      </c>
      <c r="E20" s="2">
        <v>5.7</v>
      </c>
      <c r="F20" s="2">
        <v>114.8</v>
      </c>
      <c r="G20" t="s">
        <v>777</v>
      </c>
      <c r="H20" t="s">
        <v>778</v>
      </c>
    </row>
    <row r="21" spans="1:8">
      <c r="A21" t="s">
        <v>779</v>
      </c>
      <c r="B21" t="s">
        <v>96</v>
      </c>
      <c r="C21" t="s">
        <v>780</v>
      </c>
      <c r="D21" s="1">
        <v>19.43</v>
      </c>
      <c r="E21" s="2">
        <v>5.2</v>
      </c>
      <c r="F21" s="2">
        <v>101.04</v>
      </c>
      <c r="G21" t="s">
        <v>723</v>
      </c>
      <c r="H21" t="s">
        <v>723</v>
      </c>
    </row>
    <row r="22" spans="1:8">
      <c r="A22" t="s">
        <v>781</v>
      </c>
      <c r="B22" t="s">
        <v>104</v>
      </c>
      <c r="C22" t="s">
        <v>782</v>
      </c>
      <c r="D22" s="1">
        <v>14.49</v>
      </c>
      <c r="E22" s="2">
        <v>4</v>
      </c>
      <c r="F22" s="2">
        <v>57.96</v>
      </c>
      <c r="G22" t="s">
        <v>783</v>
      </c>
      <c r="H22" t="s">
        <v>783</v>
      </c>
    </row>
    <row r="23" spans="1:8">
      <c r="A23" t="s">
        <v>784</v>
      </c>
      <c r="B23" t="s">
        <v>785</v>
      </c>
      <c r="C23" t="s">
        <v>786</v>
      </c>
      <c r="D23" s="1">
        <v>24.35</v>
      </c>
      <c r="E23" s="2">
        <v>5.2</v>
      </c>
      <c r="F23" s="2">
        <v>126.62</v>
      </c>
      <c r="G23" t="s">
        <v>787</v>
      </c>
      <c r="H23" t="s">
        <v>787</v>
      </c>
    </row>
    <row r="24" spans="1:8">
      <c r="A24" t="s">
        <v>788</v>
      </c>
      <c r="B24" t="s">
        <v>118</v>
      </c>
      <c r="C24" t="s">
        <v>789</v>
      </c>
      <c r="D24" s="1">
        <v>19.55</v>
      </c>
      <c r="E24" s="2">
        <v>4.15</v>
      </c>
      <c r="F24" s="2">
        <v>81.13</v>
      </c>
      <c r="G24" t="s">
        <v>727</v>
      </c>
      <c r="H24" t="s">
        <v>727</v>
      </c>
    </row>
    <row r="25" spans="1:8">
      <c r="A25" t="s">
        <v>790</v>
      </c>
      <c r="B25" t="s">
        <v>118</v>
      </c>
      <c r="C25" t="s">
        <v>791</v>
      </c>
      <c r="D25" s="1">
        <v>19.4</v>
      </c>
      <c r="E25" s="2">
        <v>4.15</v>
      </c>
      <c r="F25" s="2">
        <v>80.51</v>
      </c>
      <c r="G25" t="s">
        <v>792</v>
      </c>
      <c r="H25" t="s">
        <v>792</v>
      </c>
    </row>
    <row r="26" spans="1:8">
      <c r="A26" t="s">
        <v>793</v>
      </c>
      <c r="B26" t="s">
        <v>794</v>
      </c>
      <c r="C26" t="s">
        <v>795</v>
      </c>
      <c r="D26" s="1">
        <v>18.69</v>
      </c>
      <c r="E26" s="2">
        <v>3.25</v>
      </c>
      <c r="F26" s="2">
        <v>60.74</v>
      </c>
      <c r="G26" t="s">
        <v>767</v>
      </c>
      <c r="H26" t="s">
        <v>767</v>
      </c>
    </row>
    <row r="27" spans="1:8">
      <c r="A27" t="s">
        <v>796</v>
      </c>
      <c r="B27" t="s">
        <v>157</v>
      </c>
      <c r="C27" t="s">
        <v>797</v>
      </c>
      <c r="D27" s="1">
        <v>22.08</v>
      </c>
      <c r="E27" s="2">
        <v>7.3</v>
      </c>
      <c r="F27" s="2">
        <v>161.18</v>
      </c>
      <c r="G27" t="s">
        <v>798</v>
      </c>
      <c r="H27" t="s">
        <v>798</v>
      </c>
    </row>
    <row r="28" spans="1:8">
      <c r="A28" t="s">
        <v>799</v>
      </c>
      <c r="B28" t="s">
        <v>157</v>
      </c>
      <c r="C28" t="s">
        <v>800</v>
      </c>
      <c r="D28" s="1">
        <v>19.71</v>
      </c>
      <c r="E28" s="2">
        <v>4.5</v>
      </c>
      <c r="F28" s="2">
        <v>88.7</v>
      </c>
      <c r="G28" t="s">
        <v>801</v>
      </c>
      <c r="H28" t="s">
        <v>801</v>
      </c>
    </row>
    <row r="29" spans="1:8">
      <c r="A29" t="s">
        <v>802</v>
      </c>
      <c r="B29" t="s">
        <v>182</v>
      </c>
      <c r="C29" t="s">
        <v>803</v>
      </c>
      <c r="D29" s="1">
        <v>1</v>
      </c>
      <c r="E29" s="2">
        <v>150</v>
      </c>
      <c r="F29" s="2">
        <v>150</v>
      </c>
      <c r="G29" t="s">
        <v>804</v>
      </c>
      <c r="H29" t="s">
        <v>804</v>
      </c>
    </row>
    <row r="30" spans="1:8">
      <c r="A30" t="s">
        <v>805</v>
      </c>
      <c r="B30" t="s">
        <v>806</v>
      </c>
      <c r="C30" t="s">
        <v>807</v>
      </c>
      <c r="D30" s="1">
        <v>19.77</v>
      </c>
      <c r="E30" s="2">
        <v>4.15</v>
      </c>
      <c r="F30" s="2">
        <v>82.05</v>
      </c>
      <c r="G30" t="s">
        <v>798</v>
      </c>
      <c r="H30" t="s">
        <v>798</v>
      </c>
    </row>
    <row r="31" spans="1:8">
      <c r="A31" t="s">
        <v>808</v>
      </c>
      <c r="B31" t="s">
        <v>806</v>
      </c>
      <c r="C31" t="s">
        <v>809</v>
      </c>
      <c r="D31" s="1">
        <v>16.33</v>
      </c>
      <c r="E31" s="2">
        <v>3.95</v>
      </c>
      <c r="F31" s="2">
        <v>64.5</v>
      </c>
      <c r="G31" t="s">
        <v>767</v>
      </c>
      <c r="H31" t="s">
        <v>767</v>
      </c>
    </row>
    <row r="32" spans="1:8">
      <c r="A32" t="s">
        <v>810</v>
      </c>
      <c r="B32" t="s">
        <v>806</v>
      </c>
      <c r="C32" t="s">
        <v>811</v>
      </c>
      <c r="D32" s="1">
        <v>16.35</v>
      </c>
      <c r="E32" s="2">
        <v>3.45</v>
      </c>
      <c r="F32" s="2">
        <v>56.41</v>
      </c>
      <c r="G32" t="s">
        <v>812</v>
      </c>
      <c r="H32" t="s">
        <v>812</v>
      </c>
    </row>
    <row r="33" spans="1:8">
      <c r="A33" t="s">
        <v>813</v>
      </c>
      <c r="B33" t="s">
        <v>814</v>
      </c>
      <c r="C33" t="s">
        <v>815</v>
      </c>
      <c r="D33" s="1">
        <v>21.89</v>
      </c>
      <c r="E33" s="2">
        <v>4.3</v>
      </c>
      <c r="F33" s="2">
        <v>94.13</v>
      </c>
      <c r="G33" t="s">
        <v>816</v>
      </c>
      <c r="H33" t="s">
        <v>816</v>
      </c>
    </row>
    <row r="34" spans="1:8">
      <c r="A34" t="s">
        <v>817</v>
      </c>
      <c r="B34" t="s">
        <v>814</v>
      </c>
      <c r="C34" t="s">
        <v>818</v>
      </c>
      <c r="D34" s="1">
        <v>20</v>
      </c>
      <c r="E34" s="2">
        <v>3.95</v>
      </c>
      <c r="F34" s="2">
        <v>79</v>
      </c>
      <c r="G34" t="s">
        <v>736</v>
      </c>
      <c r="H34" t="s">
        <v>736</v>
      </c>
    </row>
    <row r="35" spans="1:8">
      <c r="A35" t="s">
        <v>819</v>
      </c>
      <c r="B35" t="s">
        <v>223</v>
      </c>
      <c r="C35" t="s">
        <v>820</v>
      </c>
      <c r="D35" s="1">
        <v>19.88</v>
      </c>
      <c r="E35" s="2">
        <v>3.85</v>
      </c>
      <c r="F35" s="2">
        <v>76.54</v>
      </c>
      <c r="G35" t="s">
        <v>736</v>
      </c>
      <c r="H35" t="s">
        <v>736</v>
      </c>
    </row>
    <row r="36" spans="1:8">
      <c r="A36" t="s">
        <v>821</v>
      </c>
      <c r="B36" t="s">
        <v>822</v>
      </c>
      <c r="C36" t="s">
        <v>823</v>
      </c>
      <c r="D36" s="1">
        <v>18.22</v>
      </c>
      <c r="E36" s="2">
        <v>4.9</v>
      </c>
      <c r="F36" s="2">
        <v>89.28</v>
      </c>
      <c r="G36" t="s">
        <v>824</v>
      </c>
      <c r="H36" t="s">
        <v>824</v>
      </c>
    </row>
    <row r="37" spans="1:8">
      <c r="A37" t="s">
        <v>825</v>
      </c>
      <c r="B37" t="s">
        <v>822</v>
      </c>
      <c r="C37" t="s">
        <v>826</v>
      </c>
      <c r="D37" s="1">
        <v>18.38</v>
      </c>
      <c r="E37" s="2">
        <v>4.15</v>
      </c>
      <c r="F37" s="2">
        <v>76.28</v>
      </c>
      <c r="G37" t="s">
        <v>827</v>
      </c>
      <c r="H37" t="s">
        <v>827</v>
      </c>
    </row>
    <row r="38" spans="1:8">
      <c r="A38" t="s">
        <v>828</v>
      </c>
      <c r="B38" t="s">
        <v>829</v>
      </c>
      <c r="C38" t="s">
        <v>830</v>
      </c>
      <c r="D38" s="1">
        <v>18.1</v>
      </c>
      <c r="E38" s="2">
        <v>3.25</v>
      </c>
      <c r="F38" s="2">
        <v>58.83</v>
      </c>
      <c r="G38" t="s">
        <v>770</v>
      </c>
      <c r="H38" t="s">
        <v>770</v>
      </c>
    </row>
    <row r="39" spans="1:8">
      <c r="A39" t="s">
        <v>831</v>
      </c>
      <c r="B39" t="s">
        <v>829</v>
      </c>
      <c r="C39" t="s">
        <v>832</v>
      </c>
      <c r="D39" s="1">
        <v>17.78</v>
      </c>
      <c r="E39" s="2">
        <v>5.45</v>
      </c>
      <c r="F39" s="2">
        <v>96.9</v>
      </c>
      <c r="G39" t="s">
        <v>759</v>
      </c>
      <c r="H39" t="s">
        <v>759</v>
      </c>
    </row>
    <row r="40" spans="1:8">
      <c r="A40" t="s">
        <v>833</v>
      </c>
      <c r="B40" t="s">
        <v>834</v>
      </c>
      <c r="C40" t="s">
        <v>235</v>
      </c>
      <c r="D40" s="1">
        <v>18.2</v>
      </c>
      <c r="E40" s="2">
        <v>4.55</v>
      </c>
      <c r="F40" s="2">
        <v>82.81</v>
      </c>
      <c r="G40" t="s">
        <v>730</v>
      </c>
      <c r="H40" t="s">
        <v>730</v>
      </c>
    </row>
    <row r="41" spans="1:8">
      <c r="A41" t="s">
        <v>835</v>
      </c>
      <c r="B41" t="s">
        <v>836</v>
      </c>
      <c r="C41" t="s">
        <v>837</v>
      </c>
      <c r="D41" s="1">
        <v>15.01</v>
      </c>
      <c r="E41" s="2">
        <v>4.15</v>
      </c>
      <c r="F41" s="2">
        <v>62.29</v>
      </c>
      <c r="G41" t="s">
        <v>783</v>
      </c>
      <c r="H41" t="s">
        <v>783</v>
      </c>
    </row>
    <row r="42" spans="1:8">
      <c r="A42" t="s">
        <v>838</v>
      </c>
      <c r="B42" t="s">
        <v>839</v>
      </c>
      <c r="C42" t="s">
        <v>840</v>
      </c>
      <c r="D42" s="1">
        <v>20.98</v>
      </c>
      <c r="E42" s="2">
        <v>7</v>
      </c>
      <c r="F42" s="2">
        <v>146.86</v>
      </c>
      <c r="G42" t="s">
        <v>841</v>
      </c>
      <c r="H42" t="s">
        <v>841</v>
      </c>
    </row>
    <row r="43" spans="1:8">
      <c r="A43" t="s">
        <v>842</v>
      </c>
      <c r="B43" t="s">
        <v>843</v>
      </c>
      <c r="C43" t="s">
        <v>844</v>
      </c>
      <c r="D43" s="1">
        <v>15.09</v>
      </c>
      <c r="E43" s="2">
        <v>3.85</v>
      </c>
      <c r="F43" s="2">
        <v>58.1</v>
      </c>
      <c r="G43" t="s">
        <v>767</v>
      </c>
      <c r="H43" t="s">
        <v>767</v>
      </c>
    </row>
    <row r="44" spans="1:8">
      <c r="A44" t="s">
        <v>845</v>
      </c>
      <c r="B44" t="s">
        <v>846</v>
      </c>
      <c r="C44" t="s">
        <v>847</v>
      </c>
      <c r="D44" s="1">
        <v>14.4</v>
      </c>
      <c r="E44" s="2">
        <v>3.1</v>
      </c>
      <c r="F44" s="2">
        <v>44.64</v>
      </c>
      <c r="G44" t="s">
        <v>736</v>
      </c>
      <c r="H44" t="s">
        <v>736</v>
      </c>
    </row>
    <row r="45" spans="1:8">
      <c r="A45" t="s">
        <v>848</v>
      </c>
      <c r="B45" t="s">
        <v>846</v>
      </c>
      <c r="C45" t="s">
        <v>849</v>
      </c>
      <c r="D45" s="1">
        <v>14.31</v>
      </c>
      <c r="E45" s="2">
        <v>3.85</v>
      </c>
      <c r="F45" s="2">
        <v>55.09</v>
      </c>
      <c r="G45" t="s">
        <v>736</v>
      </c>
      <c r="H45" t="s">
        <v>736</v>
      </c>
    </row>
    <row r="46" spans="1:8">
      <c r="A46" t="s">
        <v>850</v>
      </c>
      <c r="B46" t="s">
        <v>846</v>
      </c>
      <c r="C46" t="s">
        <v>851</v>
      </c>
      <c r="D46" s="1">
        <v>15.71</v>
      </c>
      <c r="E46" s="2">
        <v>4.3</v>
      </c>
      <c r="F46" s="2">
        <v>67.55</v>
      </c>
      <c r="G46" t="s">
        <v>852</v>
      </c>
      <c r="H46" t="s">
        <v>852</v>
      </c>
    </row>
    <row r="47" spans="1:8">
      <c r="A47" t="s">
        <v>853</v>
      </c>
      <c r="B47" t="s">
        <v>854</v>
      </c>
      <c r="C47" t="s">
        <v>855</v>
      </c>
      <c r="D47" s="1">
        <v>14.81</v>
      </c>
      <c r="E47" s="2">
        <v>3.95</v>
      </c>
      <c r="F47" s="2">
        <v>58.5</v>
      </c>
      <c r="G47" t="s">
        <v>856</v>
      </c>
      <c r="H47" t="s">
        <v>856</v>
      </c>
    </row>
    <row r="48" spans="1:8">
      <c r="A48" t="s">
        <v>857</v>
      </c>
      <c r="B48" t="s">
        <v>854</v>
      </c>
      <c r="C48" t="s">
        <v>858</v>
      </c>
      <c r="D48" s="1">
        <v>14.77</v>
      </c>
      <c r="E48" s="2">
        <v>3.95</v>
      </c>
      <c r="F48" s="2">
        <v>58.34</v>
      </c>
      <c r="G48" t="s">
        <v>856</v>
      </c>
      <c r="H48" t="s">
        <v>856</v>
      </c>
    </row>
    <row r="49" spans="1:8">
      <c r="A49" t="s">
        <v>859</v>
      </c>
      <c r="B49" t="s">
        <v>854</v>
      </c>
      <c r="C49" t="s">
        <v>860</v>
      </c>
      <c r="D49" s="1">
        <v>14.86</v>
      </c>
      <c r="E49" s="2">
        <v>4.7</v>
      </c>
      <c r="F49" s="2">
        <v>69.84</v>
      </c>
      <c r="G49" t="s">
        <v>861</v>
      </c>
      <c r="H49" t="s">
        <v>861</v>
      </c>
    </row>
    <row r="50" spans="1:8">
      <c r="A50" t="s">
        <v>862</v>
      </c>
      <c r="B50" t="s">
        <v>854</v>
      </c>
      <c r="C50" t="s">
        <v>863</v>
      </c>
      <c r="D50" s="1">
        <v>13.59</v>
      </c>
      <c r="E50" s="2">
        <v>4.3</v>
      </c>
      <c r="F50" s="2">
        <v>58.44</v>
      </c>
      <c r="G50" t="s">
        <v>864</v>
      </c>
      <c r="H50" t="s">
        <v>864</v>
      </c>
    </row>
    <row r="51" spans="1:8">
      <c r="A51" t="s">
        <v>865</v>
      </c>
      <c r="B51" t="s">
        <v>854</v>
      </c>
      <c r="C51" t="s">
        <v>866</v>
      </c>
      <c r="D51" s="1">
        <v>11.21</v>
      </c>
      <c r="E51" s="2">
        <v>5.2</v>
      </c>
      <c r="F51" s="2">
        <v>58.29</v>
      </c>
      <c r="G51" t="s">
        <v>867</v>
      </c>
      <c r="H51" t="s">
        <v>867</v>
      </c>
    </row>
    <row r="52" spans="1:8">
      <c r="A52" t="s">
        <v>868</v>
      </c>
      <c r="B52" t="s">
        <v>854</v>
      </c>
      <c r="C52" t="s">
        <v>869</v>
      </c>
      <c r="D52" s="1">
        <v>1</v>
      </c>
      <c r="E52" s="2">
        <v>50</v>
      </c>
      <c r="F52" s="2">
        <v>50</v>
      </c>
      <c r="G52" t="s">
        <v>867</v>
      </c>
      <c r="H52" t="s">
        <v>867</v>
      </c>
    </row>
    <row r="53" spans="1:8">
      <c r="A53" t="s">
        <v>870</v>
      </c>
      <c r="B53" t="s">
        <v>854</v>
      </c>
      <c r="C53" t="s">
        <v>871</v>
      </c>
      <c r="D53" s="1">
        <v>14.74</v>
      </c>
      <c r="E53" s="2">
        <v>3.95</v>
      </c>
      <c r="F53" s="2">
        <v>58.22</v>
      </c>
      <c r="G53" t="s">
        <v>872</v>
      </c>
      <c r="H53" t="s">
        <v>872</v>
      </c>
    </row>
    <row r="54" spans="1:8">
      <c r="A54" t="s">
        <v>873</v>
      </c>
      <c r="B54" t="s">
        <v>874</v>
      </c>
      <c r="C54" t="s">
        <v>875</v>
      </c>
      <c r="D54" s="1">
        <v>20.21</v>
      </c>
      <c r="E54" s="2">
        <v>8.5</v>
      </c>
      <c r="F54" s="2">
        <v>171.79</v>
      </c>
      <c r="G54" t="s">
        <v>876</v>
      </c>
      <c r="H54" t="s">
        <v>876</v>
      </c>
    </row>
    <row r="55" spans="1:8">
      <c r="A55" t="s">
        <v>877</v>
      </c>
      <c r="B55" t="s">
        <v>874</v>
      </c>
      <c r="C55" t="s">
        <v>878</v>
      </c>
      <c r="D55" s="1">
        <v>20</v>
      </c>
      <c r="E55" s="2">
        <v>6.15</v>
      </c>
      <c r="F55" s="2">
        <v>123</v>
      </c>
      <c r="G55" t="s">
        <v>876</v>
      </c>
      <c r="H55" t="s">
        <v>876</v>
      </c>
    </row>
    <row r="56" spans="1:8">
      <c r="A56" t="s">
        <v>879</v>
      </c>
      <c r="B56" t="s">
        <v>874</v>
      </c>
      <c r="C56" t="s">
        <v>880</v>
      </c>
      <c r="D56" s="1">
        <v>18.57</v>
      </c>
      <c r="E56" s="2">
        <v>4.7</v>
      </c>
      <c r="F56" s="2">
        <v>87.28</v>
      </c>
      <c r="G56" t="s">
        <v>881</v>
      </c>
      <c r="H56" t="s">
        <v>881</v>
      </c>
    </row>
    <row r="57" spans="1:8">
      <c r="A57" t="s">
        <v>882</v>
      </c>
      <c r="B57" t="s">
        <v>874</v>
      </c>
      <c r="C57" t="s">
        <v>883</v>
      </c>
      <c r="D57" s="1">
        <v>19.07</v>
      </c>
      <c r="E57" s="2">
        <v>4.3</v>
      </c>
      <c r="F57" s="2">
        <v>82</v>
      </c>
      <c r="G57" t="s">
        <v>884</v>
      </c>
      <c r="H57" t="s">
        <v>884</v>
      </c>
    </row>
    <row r="58" spans="1:8">
      <c r="A58" t="s">
        <v>885</v>
      </c>
      <c r="B58" t="s">
        <v>886</v>
      </c>
      <c r="C58" t="s">
        <v>887</v>
      </c>
      <c r="D58" s="1">
        <v>15.37</v>
      </c>
      <c r="E58" s="2">
        <v>4.7</v>
      </c>
      <c r="F58" s="2">
        <v>72.24</v>
      </c>
      <c r="G58" t="s">
        <v>824</v>
      </c>
      <c r="H58" t="s">
        <v>824</v>
      </c>
    </row>
    <row r="59" spans="1:8">
      <c r="A59" t="s">
        <v>888</v>
      </c>
      <c r="B59" t="s">
        <v>886</v>
      </c>
      <c r="C59" t="s">
        <v>889</v>
      </c>
      <c r="D59" s="1">
        <v>17.21</v>
      </c>
      <c r="E59" s="2">
        <v>3.45</v>
      </c>
      <c r="F59" s="2">
        <v>59.37</v>
      </c>
      <c r="G59" t="s">
        <v>812</v>
      </c>
      <c r="H59" t="s">
        <v>812</v>
      </c>
    </row>
    <row r="60" spans="1:8">
      <c r="A60" t="s">
        <v>890</v>
      </c>
      <c r="B60" t="s">
        <v>886</v>
      </c>
      <c r="C60" t="s">
        <v>891</v>
      </c>
      <c r="D60" s="1">
        <v>17.17</v>
      </c>
      <c r="E60" s="2">
        <v>3.85</v>
      </c>
      <c r="F60" s="2">
        <v>66.1</v>
      </c>
      <c r="G60" t="s">
        <v>773</v>
      </c>
      <c r="H60" t="s">
        <v>774</v>
      </c>
    </row>
    <row r="61" spans="1:8">
      <c r="A61" t="s">
        <v>892</v>
      </c>
      <c r="B61" t="s">
        <v>886</v>
      </c>
      <c r="C61" t="s">
        <v>811</v>
      </c>
      <c r="D61" s="1">
        <v>17.18</v>
      </c>
      <c r="E61" s="2">
        <v>3.75</v>
      </c>
      <c r="F61" s="2">
        <v>64.43</v>
      </c>
      <c r="G61" t="s">
        <v>893</v>
      </c>
      <c r="H61" t="s">
        <v>893</v>
      </c>
    </row>
    <row r="62" spans="1:8">
      <c r="A62" t="s">
        <v>894</v>
      </c>
      <c r="B62" t="s">
        <v>886</v>
      </c>
      <c r="C62" t="s">
        <v>895</v>
      </c>
      <c r="D62" s="1">
        <v>17.08</v>
      </c>
      <c r="E62" s="2">
        <v>4.3</v>
      </c>
      <c r="F62" s="2">
        <v>73.44</v>
      </c>
      <c r="G62" t="s">
        <v>852</v>
      </c>
      <c r="H62" t="s">
        <v>852</v>
      </c>
    </row>
    <row r="63" spans="1:8">
      <c r="A63" t="s">
        <v>896</v>
      </c>
      <c r="B63" t="s">
        <v>897</v>
      </c>
      <c r="C63" t="s">
        <v>898</v>
      </c>
      <c r="D63" s="1">
        <v>18.26</v>
      </c>
      <c r="E63" s="2">
        <v>3.45</v>
      </c>
      <c r="F63" s="2">
        <v>63</v>
      </c>
      <c r="G63" t="s">
        <v>861</v>
      </c>
      <c r="H63" t="s">
        <v>861</v>
      </c>
    </row>
    <row r="64" spans="1:8">
      <c r="A64" t="s">
        <v>899</v>
      </c>
      <c r="B64" t="s">
        <v>897</v>
      </c>
      <c r="C64" t="s">
        <v>900</v>
      </c>
      <c r="D64" s="1">
        <v>16.81</v>
      </c>
      <c r="E64" s="2">
        <v>5.45</v>
      </c>
      <c r="F64" s="2">
        <v>91.61</v>
      </c>
      <c r="G64" t="s">
        <v>861</v>
      </c>
      <c r="H64" t="s">
        <v>861</v>
      </c>
    </row>
    <row r="65" spans="1:8">
      <c r="A65" t="s">
        <v>901</v>
      </c>
      <c r="B65" t="s">
        <v>897</v>
      </c>
      <c r="C65" t="s">
        <v>902</v>
      </c>
      <c r="D65" s="1">
        <v>1</v>
      </c>
      <c r="E65" s="2">
        <v>455</v>
      </c>
      <c r="F65" s="2">
        <v>455</v>
      </c>
      <c r="G65" t="s">
        <v>756</v>
      </c>
      <c r="H65" t="s">
        <v>756</v>
      </c>
    </row>
    <row r="66" spans="1:8">
      <c r="A66" t="s">
        <v>903</v>
      </c>
      <c r="B66" t="s">
        <v>897</v>
      </c>
      <c r="C66" t="s">
        <v>902</v>
      </c>
      <c r="D66" s="1">
        <v>1</v>
      </c>
      <c r="E66" s="2">
        <v>325</v>
      </c>
      <c r="F66" s="2">
        <v>325</v>
      </c>
      <c r="G66" t="s">
        <v>756</v>
      </c>
      <c r="H66" t="s">
        <v>756</v>
      </c>
    </row>
    <row r="67" spans="1:8">
      <c r="A67" t="s">
        <v>904</v>
      </c>
      <c r="B67" t="s">
        <v>897</v>
      </c>
      <c r="C67" t="s">
        <v>849</v>
      </c>
      <c r="D67" s="1">
        <v>15.93</v>
      </c>
      <c r="E67" s="2">
        <v>3.85</v>
      </c>
      <c r="F67" s="2">
        <v>61.33</v>
      </c>
      <c r="G67" t="s">
        <v>864</v>
      </c>
      <c r="H67" t="s">
        <v>864</v>
      </c>
    </row>
    <row r="68" spans="1:8">
      <c r="A68" t="s">
        <v>905</v>
      </c>
      <c r="B68" t="s">
        <v>897</v>
      </c>
      <c r="C68" t="s">
        <v>849</v>
      </c>
      <c r="D68" s="1">
        <v>15.82</v>
      </c>
      <c r="E68" s="2">
        <v>3.85</v>
      </c>
      <c r="F68" s="2">
        <v>60.91</v>
      </c>
      <c r="G68" t="s">
        <v>864</v>
      </c>
      <c r="H68" t="s">
        <v>864</v>
      </c>
    </row>
    <row r="69" spans="1:8">
      <c r="A69" t="s">
        <v>906</v>
      </c>
      <c r="B69" t="s">
        <v>897</v>
      </c>
      <c r="C69" t="s">
        <v>849</v>
      </c>
      <c r="D69" s="1">
        <v>15.73</v>
      </c>
      <c r="E69" s="2">
        <v>3.85</v>
      </c>
      <c r="F69" s="2">
        <v>60.56</v>
      </c>
      <c r="G69" t="s">
        <v>864</v>
      </c>
      <c r="H69" t="s">
        <v>864</v>
      </c>
    </row>
    <row r="70" spans="1:8">
      <c r="A70" t="s">
        <v>907</v>
      </c>
      <c r="B70" t="s">
        <v>897</v>
      </c>
      <c r="C70" t="s">
        <v>849</v>
      </c>
      <c r="D70" s="1">
        <v>15.92</v>
      </c>
      <c r="E70" s="2">
        <v>3.85</v>
      </c>
      <c r="F70" s="2">
        <v>61.29</v>
      </c>
      <c r="G70" t="s">
        <v>864</v>
      </c>
      <c r="H70" t="s">
        <v>864</v>
      </c>
    </row>
    <row r="71" spans="1:8">
      <c r="A71" t="s">
        <v>908</v>
      </c>
      <c r="B71" t="s">
        <v>897</v>
      </c>
      <c r="C71" t="s">
        <v>849</v>
      </c>
      <c r="D71" s="1">
        <v>15.8</v>
      </c>
      <c r="E71" s="2">
        <v>3.85</v>
      </c>
      <c r="F71" s="2">
        <v>60.83</v>
      </c>
      <c r="G71" t="s">
        <v>864</v>
      </c>
      <c r="H71" t="s">
        <v>864</v>
      </c>
    </row>
    <row r="72" spans="1:8">
      <c r="A72" t="s">
        <v>909</v>
      </c>
      <c r="B72" t="s">
        <v>897</v>
      </c>
      <c r="C72" t="s">
        <v>849</v>
      </c>
      <c r="D72" s="1">
        <v>15.92</v>
      </c>
      <c r="E72" s="2">
        <v>3.85</v>
      </c>
      <c r="F72" s="2">
        <v>61.29</v>
      </c>
      <c r="G72" t="s">
        <v>864</v>
      </c>
      <c r="H72" t="s">
        <v>864</v>
      </c>
    </row>
    <row r="73" spans="1:8">
      <c r="A73" t="s">
        <v>910</v>
      </c>
      <c r="B73" t="s">
        <v>897</v>
      </c>
      <c r="C73" t="s">
        <v>849</v>
      </c>
      <c r="D73" s="1">
        <v>1</v>
      </c>
      <c r="E73" s="2">
        <v>0</v>
      </c>
      <c r="F73" s="2">
        <v>0</v>
      </c>
      <c r="G73" t="s">
        <v>864</v>
      </c>
      <c r="H73" t="s">
        <v>864</v>
      </c>
    </row>
    <row r="74" spans="1:8">
      <c r="A74" t="s">
        <v>911</v>
      </c>
      <c r="B74" t="s">
        <v>897</v>
      </c>
      <c r="C74" t="s">
        <v>849</v>
      </c>
      <c r="D74" s="1">
        <v>15.78</v>
      </c>
      <c r="E74" s="2">
        <v>3.85</v>
      </c>
      <c r="F74" s="2">
        <v>60.75</v>
      </c>
      <c r="G74" t="s">
        <v>864</v>
      </c>
      <c r="H74" t="s">
        <v>864</v>
      </c>
    </row>
    <row r="75" spans="1:8">
      <c r="A75" t="s">
        <v>912</v>
      </c>
      <c r="B75" t="s">
        <v>897</v>
      </c>
      <c r="C75" t="s">
        <v>849</v>
      </c>
      <c r="D75" s="1">
        <v>15.88</v>
      </c>
      <c r="E75" s="2">
        <v>3.85</v>
      </c>
      <c r="F75" s="2">
        <v>61.14</v>
      </c>
      <c r="G75" t="s">
        <v>864</v>
      </c>
      <c r="H75" t="s">
        <v>864</v>
      </c>
    </row>
    <row r="76" spans="1:8">
      <c r="A76" t="s">
        <v>913</v>
      </c>
      <c r="B76" t="s">
        <v>897</v>
      </c>
      <c r="C76" t="s">
        <v>849</v>
      </c>
      <c r="D76" s="1">
        <v>15.91</v>
      </c>
      <c r="E76" s="2">
        <v>3.85</v>
      </c>
      <c r="F76" s="2">
        <v>61.25</v>
      </c>
      <c r="G76" t="s">
        <v>864</v>
      </c>
      <c r="H76" t="s">
        <v>864</v>
      </c>
    </row>
    <row r="77" spans="1:8">
      <c r="A77" t="s">
        <v>914</v>
      </c>
      <c r="B77" t="s">
        <v>897</v>
      </c>
      <c r="C77" t="s">
        <v>849</v>
      </c>
      <c r="D77" s="1">
        <v>15.82</v>
      </c>
      <c r="E77" s="2">
        <v>3.85</v>
      </c>
      <c r="F77" s="2">
        <v>60.91</v>
      </c>
      <c r="G77" t="s">
        <v>864</v>
      </c>
      <c r="H77" t="s">
        <v>864</v>
      </c>
    </row>
    <row r="78" spans="1:8">
      <c r="A78" t="s">
        <v>915</v>
      </c>
      <c r="B78" t="s">
        <v>897</v>
      </c>
      <c r="C78" t="s">
        <v>849</v>
      </c>
      <c r="D78" s="1">
        <v>15.91</v>
      </c>
      <c r="E78" s="2">
        <v>3.85</v>
      </c>
      <c r="F78" s="2">
        <v>61.25</v>
      </c>
      <c r="G78" t="s">
        <v>864</v>
      </c>
      <c r="H78" t="s">
        <v>864</v>
      </c>
    </row>
    <row r="79" spans="1:8">
      <c r="A79" t="s">
        <v>916</v>
      </c>
      <c r="B79" t="s">
        <v>897</v>
      </c>
      <c r="C79" t="s">
        <v>849</v>
      </c>
      <c r="D79" s="1">
        <v>15.88</v>
      </c>
      <c r="E79" s="2">
        <v>3.85</v>
      </c>
      <c r="F79" s="2">
        <v>61.14</v>
      </c>
      <c r="G79" t="s">
        <v>864</v>
      </c>
      <c r="H79" t="s">
        <v>864</v>
      </c>
    </row>
    <row r="80" spans="1:8">
      <c r="A80" t="s">
        <v>917</v>
      </c>
      <c r="B80" t="s">
        <v>897</v>
      </c>
      <c r="C80" t="s">
        <v>849</v>
      </c>
      <c r="D80" s="1">
        <v>15.87</v>
      </c>
      <c r="E80" s="2">
        <v>3.85</v>
      </c>
      <c r="F80" s="2">
        <v>61.1</v>
      </c>
      <c r="G80" t="s">
        <v>864</v>
      </c>
      <c r="H80" t="s">
        <v>864</v>
      </c>
    </row>
    <row r="81" spans="1:8">
      <c r="A81" t="s">
        <v>918</v>
      </c>
      <c r="B81" t="s">
        <v>897</v>
      </c>
      <c r="C81" t="s">
        <v>849</v>
      </c>
      <c r="D81" s="1">
        <v>15.92</v>
      </c>
      <c r="E81" s="2">
        <v>3.85</v>
      </c>
      <c r="F81" s="2">
        <v>61.29</v>
      </c>
      <c r="G81" t="s">
        <v>864</v>
      </c>
      <c r="H81" t="s">
        <v>864</v>
      </c>
    </row>
    <row r="82" spans="1:8">
      <c r="A82" t="s">
        <v>919</v>
      </c>
      <c r="B82" t="s">
        <v>897</v>
      </c>
      <c r="C82" t="s">
        <v>920</v>
      </c>
      <c r="D82" s="1">
        <v>16.83</v>
      </c>
      <c r="E82" s="2">
        <v>5.45</v>
      </c>
      <c r="F82" s="2">
        <v>91.72</v>
      </c>
      <c r="G82" t="s">
        <v>756</v>
      </c>
      <c r="H82" t="s">
        <v>756</v>
      </c>
    </row>
    <row r="83" spans="1:8">
      <c r="A83" t="s">
        <v>921</v>
      </c>
      <c r="B83" t="s">
        <v>897</v>
      </c>
      <c r="C83" t="s">
        <v>922</v>
      </c>
      <c r="D83" s="1">
        <v>16.35</v>
      </c>
      <c r="E83" s="2">
        <v>5.95</v>
      </c>
      <c r="F83" s="2">
        <v>97.28</v>
      </c>
      <c r="G83" t="s">
        <v>923</v>
      </c>
      <c r="H83" t="s">
        <v>923</v>
      </c>
    </row>
    <row r="84" spans="1:8">
      <c r="A84" t="s">
        <v>924</v>
      </c>
      <c r="B84" t="s">
        <v>897</v>
      </c>
      <c r="C84" t="s">
        <v>925</v>
      </c>
      <c r="D84" s="1">
        <v>16.15</v>
      </c>
      <c r="E84" s="2">
        <v>3.45</v>
      </c>
      <c r="F84" s="2">
        <v>55.72</v>
      </c>
      <c r="G84" t="s">
        <v>723</v>
      </c>
      <c r="H84" t="s">
        <v>723</v>
      </c>
    </row>
    <row r="85" spans="1:8">
      <c r="A85" t="s">
        <v>926</v>
      </c>
      <c r="B85" t="s">
        <v>927</v>
      </c>
      <c r="C85" t="s">
        <v>902</v>
      </c>
      <c r="D85" s="1">
        <v>1</v>
      </c>
      <c r="E85" s="2">
        <v>650</v>
      </c>
      <c r="F85" s="2">
        <v>650</v>
      </c>
      <c r="G85" t="s">
        <v>756</v>
      </c>
      <c r="H85" t="s">
        <v>756</v>
      </c>
    </row>
    <row r="86" spans="1:8">
      <c r="A86" t="s">
        <v>928</v>
      </c>
      <c r="B86" t="s">
        <v>929</v>
      </c>
      <c r="C86" t="s">
        <v>902</v>
      </c>
      <c r="D86" s="1">
        <v>1</v>
      </c>
      <c r="E86" s="2">
        <v>650</v>
      </c>
      <c r="F86" s="2">
        <v>650</v>
      </c>
      <c r="G86" t="s">
        <v>756</v>
      </c>
      <c r="H86" t="s">
        <v>756</v>
      </c>
    </row>
    <row r="87" spans="1:8">
      <c r="A87" t="s">
        <v>930</v>
      </c>
      <c r="B87" t="s">
        <v>243</v>
      </c>
      <c r="C87" t="s">
        <v>931</v>
      </c>
      <c r="D87" s="1">
        <v>24.86</v>
      </c>
      <c r="E87" s="2">
        <v>4.3</v>
      </c>
      <c r="F87" s="2">
        <v>106.9</v>
      </c>
      <c r="G87" t="s">
        <v>852</v>
      </c>
      <c r="H87" t="s">
        <v>852</v>
      </c>
    </row>
    <row r="88" spans="1:8">
      <c r="A88" t="s">
        <v>932</v>
      </c>
      <c r="B88" t="s">
        <v>933</v>
      </c>
      <c r="C88" t="s">
        <v>902</v>
      </c>
      <c r="D88" s="1">
        <v>1</v>
      </c>
      <c r="E88" s="2">
        <v>650</v>
      </c>
      <c r="F88" s="2">
        <v>650</v>
      </c>
      <c r="G88" t="s">
        <v>756</v>
      </c>
      <c r="H88" t="s">
        <v>756</v>
      </c>
    </row>
    <row r="89" spans="1:8">
      <c r="A89" t="s">
        <v>934</v>
      </c>
      <c r="B89" t="s">
        <v>935</v>
      </c>
      <c r="C89" t="s">
        <v>936</v>
      </c>
      <c r="D89" s="1">
        <v>20.68</v>
      </c>
      <c r="E89" s="2">
        <v>3.95</v>
      </c>
      <c r="F89" s="2">
        <v>81.69</v>
      </c>
      <c r="G89" t="s">
        <v>937</v>
      </c>
      <c r="H89" t="s">
        <v>937</v>
      </c>
    </row>
    <row r="90" spans="1:8">
      <c r="A90" t="s">
        <v>938</v>
      </c>
      <c r="B90" t="s">
        <v>279</v>
      </c>
      <c r="C90" t="s">
        <v>847</v>
      </c>
      <c r="D90" s="1">
        <v>20.82</v>
      </c>
      <c r="E90" s="2">
        <v>3.1</v>
      </c>
      <c r="F90" s="2">
        <v>64.54</v>
      </c>
      <c r="G90" t="s">
        <v>864</v>
      </c>
      <c r="H90" t="s">
        <v>864</v>
      </c>
    </row>
    <row r="91" spans="1:8">
      <c r="A91" t="s">
        <v>939</v>
      </c>
      <c r="B91" t="s">
        <v>279</v>
      </c>
      <c r="C91" t="s">
        <v>826</v>
      </c>
      <c r="D91" s="1">
        <v>20.73</v>
      </c>
      <c r="E91" s="2">
        <v>4.15</v>
      </c>
      <c r="F91" s="2">
        <v>86.03</v>
      </c>
      <c r="G91" t="s">
        <v>827</v>
      </c>
      <c r="H91" t="s">
        <v>827</v>
      </c>
    </row>
    <row r="92" spans="1:8">
      <c r="A92" t="s">
        <v>940</v>
      </c>
      <c r="B92" t="s">
        <v>279</v>
      </c>
      <c r="C92" t="s">
        <v>941</v>
      </c>
      <c r="D92" s="1">
        <v>21.43</v>
      </c>
      <c r="E92" s="2">
        <v>4.3</v>
      </c>
      <c r="F92" s="2">
        <v>92.15</v>
      </c>
      <c r="G92" t="s">
        <v>942</v>
      </c>
      <c r="H92" t="s">
        <v>942</v>
      </c>
    </row>
    <row r="93" spans="1:8">
      <c r="A93" t="s">
        <v>943</v>
      </c>
      <c r="B93" t="s">
        <v>944</v>
      </c>
      <c r="C93" t="s">
        <v>945</v>
      </c>
      <c r="D93" s="1">
        <v>18.42</v>
      </c>
      <c r="E93" s="2">
        <v>4.15</v>
      </c>
      <c r="F93" s="2">
        <v>76.44</v>
      </c>
      <c r="G93" t="s">
        <v>756</v>
      </c>
      <c r="H93" t="s">
        <v>756</v>
      </c>
    </row>
    <row r="94" spans="1:8">
      <c r="A94" t="s">
        <v>946</v>
      </c>
      <c r="B94" t="s">
        <v>944</v>
      </c>
      <c r="C94" t="s">
        <v>849</v>
      </c>
      <c r="D94" s="1">
        <v>18.51</v>
      </c>
      <c r="E94" s="2">
        <v>3.85</v>
      </c>
      <c r="F94" s="2">
        <v>71.26</v>
      </c>
      <c r="G94" t="s">
        <v>720</v>
      </c>
      <c r="H94" t="s">
        <v>720</v>
      </c>
    </row>
    <row r="95" spans="1:8">
      <c r="A95" t="s">
        <v>947</v>
      </c>
      <c r="B95" t="s">
        <v>948</v>
      </c>
      <c r="C95" t="s">
        <v>869</v>
      </c>
      <c r="D95" s="1">
        <v>1</v>
      </c>
      <c r="E95" s="2">
        <v>50</v>
      </c>
      <c r="F95" s="2">
        <v>50</v>
      </c>
      <c r="G95" t="s">
        <v>867</v>
      </c>
      <c r="H95" t="s">
        <v>867</v>
      </c>
    </row>
    <row r="96" spans="1:8">
      <c r="A96" t="s">
        <v>949</v>
      </c>
      <c r="B96" t="s">
        <v>950</v>
      </c>
      <c r="C96" t="s">
        <v>951</v>
      </c>
      <c r="D96" s="1">
        <v>17.63</v>
      </c>
      <c r="E96" s="2">
        <v>7.3</v>
      </c>
      <c r="F96" s="2">
        <v>128.7</v>
      </c>
      <c r="G96" t="s">
        <v>952</v>
      </c>
      <c r="H96" t="s">
        <v>952</v>
      </c>
    </row>
    <row r="97" spans="1:8">
      <c r="A97" t="s">
        <v>953</v>
      </c>
      <c r="B97" t="s">
        <v>954</v>
      </c>
      <c r="C97" t="s">
        <v>955</v>
      </c>
      <c r="D97" s="1">
        <v>19.84</v>
      </c>
      <c r="E97" s="2">
        <v>4.3</v>
      </c>
      <c r="F97" s="2">
        <v>85.31</v>
      </c>
      <c r="G97" t="s">
        <v>923</v>
      </c>
      <c r="H97" t="s">
        <v>923</v>
      </c>
    </row>
    <row r="98" spans="1:8">
      <c r="A98" t="s">
        <v>956</v>
      </c>
      <c r="B98" t="s">
        <v>957</v>
      </c>
      <c r="C98" t="s">
        <v>958</v>
      </c>
      <c r="D98" s="1">
        <v>23.4</v>
      </c>
      <c r="E98" s="2">
        <v>3.45</v>
      </c>
      <c r="F98" s="2">
        <v>80.73</v>
      </c>
      <c r="G98" t="s">
        <v>959</v>
      </c>
      <c r="H98" t="s">
        <v>959</v>
      </c>
    </row>
    <row r="99" spans="1:8">
      <c r="A99" t="s">
        <v>960</v>
      </c>
      <c r="B99" t="s">
        <v>957</v>
      </c>
      <c r="C99" t="s">
        <v>961</v>
      </c>
      <c r="D99" s="1">
        <v>22.11</v>
      </c>
      <c r="E99" s="2">
        <v>5.2</v>
      </c>
      <c r="F99" s="2">
        <v>114.97</v>
      </c>
      <c r="G99" t="s">
        <v>962</v>
      </c>
      <c r="H99" t="s">
        <v>962</v>
      </c>
    </row>
    <row r="100" spans="1:8">
      <c r="A100" t="s">
        <v>963</v>
      </c>
      <c r="B100" t="s">
        <v>957</v>
      </c>
      <c r="C100" t="s">
        <v>964</v>
      </c>
      <c r="D100" s="1">
        <v>20.29</v>
      </c>
      <c r="E100" s="2">
        <v>5.7</v>
      </c>
      <c r="F100" s="2">
        <v>115.65</v>
      </c>
      <c r="G100" t="s">
        <v>965</v>
      </c>
      <c r="H100" t="s">
        <v>965</v>
      </c>
    </row>
    <row r="101" spans="1:8">
      <c r="A101" t="s">
        <v>966</v>
      </c>
      <c r="B101" t="s">
        <v>310</v>
      </c>
      <c r="C101" t="s">
        <v>967</v>
      </c>
      <c r="D101" s="1">
        <v>22.22</v>
      </c>
      <c r="E101" s="2">
        <v>3.45</v>
      </c>
      <c r="F101" s="2">
        <v>76.66</v>
      </c>
      <c r="G101" t="s">
        <v>787</v>
      </c>
      <c r="H101" t="s">
        <v>787</v>
      </c>
    </row>
    <row r="102" spans="1:8">
      <c r="A102" t="s">
        <v>968</v>
      </c>
      <c r="B102" t="s">
        <v>314</v>
      </c>
      <c r="C102" t="s">
        <v>969</v>
      </c>
      <c r="D102" s="1">
        <v>24.18</v>
      </c>
      <c r="E102" s="2">
        <v>4.9</v>
      </c>
      <c r="F102" s="2">
        <v>118.48</v>
      </c>
      <c r="G102" t="s">
        <v>970</v>
      </c>
      <c r="H102" t="s">
        <v>970</v>
      </c>
    </row>
    <row r="103" spans="1:8">
      <c r="A103" t="s">
        <v>971</v>
      </c>
      <c r="B103" t="s">
        <v>972</v>
      </c>
      <c r="C103" t="s">
        <v>807</v>
      </c>
      <c r="D103" s="1">
        <v>15.13</v>
      </c>
      <c r="E103" s="2">
        <v>4.15</v>
      </c>
      <c r="F103" s="2">
        <v>62.79</v>
      </c>
      <c r="G103" t="s">
        <v>884</v>
      </c>
      <c r="H103" t="s">
        <v>884</v>
      </c>
    </row>
    <row r="104" spans="1:8">
      <c r="A104" t="s">
        <v>973</v>
      </c>
      <c r="B104" t="s">
        <v>974</v>
      </c>
      <c r="C104" t="s">
        <v>975</v>
      </c>
      <c r="D104" s="1">
        <v>16.78</v>
      </c>
      <c r="E104" s="2">
        <v>5.7</v>
      </c>
      <c r="F104" s="2">
        <v>95.65</v>
      </c>
      <c r="G104" t="s">
        <v>749</v>
      </c>
      <c r="H104" t="s">
        <v>749</v>
      </c>
    </row>
    <row r="105" spans="1:8">
      <c r="A105" t="s">
        <v>976</v>
      </c>
      <c r="B105" t="s">
        <v>977</v>
      </c>
      <c r="C105" t="s">
        <v>849</v>
      </c>
      <c r="D105" s="1">
        <v>18.84</v>
      </c>
      <c r="E105" s="2">
        <v>3.85</v>
      </c>
      <c r="F105" s="2">
        <v>72.53</v>
      </c>
      <c r="G105" t="s">
        <v>942</v>
      </c>
      <c r="H105" t="s">
        <v>942</v>
      </c>
    </row>
    <row r="106" spans="1:8">
      <c r="A106" t="s">
        <v>978</v>
      </c>
      <c r="B106" t="s">
        <v>317</v>
      </c>
      <c r="C106" t="s">
        <v>979</v>
      </c>
      <c r="D106" s="1">
        <v>1</v>
      </c>
      <c r="E106" s="2">
        <v>35</v>
      </c>
      <c r="F106" s="2">
        <v>35</v>
      </c>
      <c r="G106" t="s">
        <v>841</v>
      </c>
      <c r="H106" t="s">
        <v>841</v>
      </c>
    </row>
    <row r="107" spans="1:8">
      <c r="A107" t="s">
        <v>980</v>
      </c>
      <c r="B107" t="s">
        <v>334</v>
      </c>
      <c r="C107" t="s">
        <v>981</v>
      </c>
      <c r="D107" s="1">
        <v>17.81</v>
      </c>
      <c r="E107" s="2">
        <v>4.9</v>
      </c>
      <c r="F107" s="2">
        <v>87.27</v>
      </c>
      <c r="G107" t="s">
        <v>982</v>
      </c>
      <c r="H107" t="s">
        <v>982</v>
      </c>
    </row>
    <row r="108" spans="1:8">
      <c r="A108" t="s">
        <v>983</v>
      </c>
      <c r="B108" t="s">
        <v>984</v>
      </c>
      <c r="C108" t="s">
        <v>858</v>
      </c>
      <c r="D108" s="1">
        <v>14.19</v>
      </c>
      <c r="E108" s="2">
        <v>3.95</v>
      </c>
      <c r="F108" s="2">
        <v>56.05</v>
      </c>
      <c r="G108" t="s">
        <v>985</v>
      </c>
      <c r="H108" t="s">
        <v>985</v>
      </c>
    </row>
    <row r="109" spans="1:8">
      <c r="A109" t="s">
        <v>986</v>
      </c>
      <c r="B109" t="s">
        <v>987</v>
      </c>
      <c r="C109" t="s">
        <v>988</v>
      </c>
      <c r="D109" s="1">
        <v>19.9</v>
      </c>
      <c r="E109" s="2">
        <v>3.95</v>
      </c>
      <c r="F109" s="2">
        <v>78.61</v>
      </c>
      <c r="G109" t="s">
        <v>989</v>
      </c>
      <c r="H109" t="s">
        <v>989</v>
      </c>
    </row>
    <row r="110" spans="1:8">
      <c r="A110" t="s">
        <v>990</v>
      </c>
      <c r="B110" t="s">
        <v>987</v>
      </c>
      <c r="C110" t="s">
        <v>991</v>
      </c>
      <c r="D110" s="1">
        <v>20.14</v>
      </c>
      <c r="E110" s="2">
        <v>4.7</v>
      </c>
      <c r="F110" s="2">
        <v>94.66</v>
      </c>
      <c r="G110" t="s">
        <v>841</v>
      </c>
      <c r="H110" t="s">
        <v>841</v>
      </c>
    </row>
    <row r="111" spans="1:8">
      <c r="A111" t="s">
        <v>992</v>
      </c>
      <c r="B111" t="s">
        <v>987</v>
      </c>
      <c r="C111" t="s">
        <v>993</v>
      </c>
      <c r="D111" s="1">
        <v>20.21</v>
      </c>
      <c r="E111" s="2">
        <v>3.95</v>
      </c>
      <c r="F111" s="2">
        <v>79.83</v>
      </c>
      <c r="G111" t="s">
        <v>994</v>
      </c>
      <c r="H111" t="s">
        <v>994</v>
      </c>
    </row>
    <row r="112" spans="1:8">
      <c r="A112" t="s">
        <v>995</v>
      </c>
      <c r="B112" t="s">
        <v>996</v>
      </c>
      <c r="C112" t="s">
        <v>997</v>
      </c>
      <c r="D112" s="1">
        <v>15.17</v>
      </c>
      <c r="E112" s="2">
        <v>8</v>
      </c>
      <c r="F112" s="2">
        <v>121.36</v>
      </c>
      <c r="G112" t="s">
        <v>989</v>
      </c>
      <c r="H112" t="s">
        <v>989</v>
      </c>
    </row>
    <row r="113" spans="1:8">
      <c r="A113" t="s">
        <v>998</v>
      </c>
      <c r="B113" t="s">
        <v>996</v>
      </c>
      <c r="C113" t="s">
        <v>988</v>
      </c>
      <c r="D113" s="1">
        <v>16.36</v>
      </c>
      <c r="E113" s="2">
        <v>3.95</v>
      </c>
      <c r="F113" s="2">
        <v>64.62</v>
      </c>
      <c r="G113" t="s">
        <v>841</v>
      </c>
      <c r="H113" t="s">
        <v>841</v>
      </c>
    </row>
    <row r="114" spans="1:8">
      <c r="A114" t="s">
        <v>999</v>
      </c>
      <c r="B114" t="s">
        <v>996</v>
      </c>
      <c r="C114" t="s">
        <v>1000</v>
      </c>
      <c r="D114" s="1">
        <v>1</v>
      </c>
      <c r="E114" s="2">
        <v>75</v>
      </c>
      <c r="F114" s="2">
        <v>75</v>
      </c>
      <c r="G114" t="s">
        <v>1001</v>
      </c>
      <c r="H114" t="s">
        <v>1001</v>
      </c>
    </row>
    <row r="115" spans="1:8">
      <c r="A115" t="s">
        <v>1002</v>
      </c>
      <c r="B115" t="s">
        <v>359</v>
      </c>
      <c r="C115" t="s">
        <v>1003</v>
      </c>
      <c r="D115" s="1">
        <v>18.98</v>
      </c>
      <c r="E115" s="2">
        <v>3.95</v>
      </c>
      <c r="F115" s="2">
        <v>74.97</v>
      </c>
      <c r="G115" t="s">
        <v>982</v>
      </c>
      <c r="H115" t="s">
        <v>982</v>
      </c>
    </row>
    <row r="116" spans="1:8">
      <c r="A116" t="s">
        <v>1004</v>
      </c>
      <c r="B116" t="s">
        <v>359</v>
      </c>
      <c r="C116" t="s">
        <v>1005</v>
      </c>
      <c r="D116" s="1">
        <v>19.2</v>
      </c>
      <c r="E116" s="2">
        <v>4.3</v>
      </c>
      <c r="F116" s="2">
        <v>82.56</v>
      </c>
      <c r="G116" t="s">
        <v>1006</v>
      </c>
      <c r="H116" t="s">
        <v>1006</v>
      </c>
    </row>
    <row r="117" spans="1:8">
      <c r="A117" t="s">
        <v>1007</v>
      </c>
      <c r="B117" t="s">
        <v>359</v>
      </c>
      <c r="C117" t="s">
        <v>1008</v>
      </c>
      <c r="D117" s="1">
        <v>22.41</v>
      </c>
      <c r="E117" s="2">
        <v>4.3</v>
      </c>
      <c r="F117" s="2">
        <v>96.36</v>
      </c>
      <c r="G117" t="s">
        <v>989</v>
      </c>
      <c r="H117" t="s">
        <v>989</v>
      </c>
    </row>
    <row r="118" spans="1:8">
      <c r="A118" t="s">
        <v>1009</v>
      </c>
      <c r="B118" t="s">
        <v>359</v>
      </c>
      <c r="C118" t="s">
        <v>1008</v>
      </c>
      <c r="D118" s="1">
        <v>22.45</v>
      </c>
      <c r="E118" s="2">
        <v>4.3</v>
      </c>
      <c r="F118" s="2">
        <v>96.54</v>
      </c>
      <c r="G118" t="s">
        <v>989</v>
      </c>
      <c r="H118" t="s">
        <v>989</v>
      </c>
    </row>
    <row r="119" spans="1:8">
      <c r="A119" t="s">
        <v>1010</v>
      </c>
      <c r="B119" t="s">
        <v>359</v>
      </c>
      <c r="C119" t="s">
        <v>1008</v>
      </c>
      <c r="D119" s="1">
        <v>22.45</v>
      </c>
      <c r="E119" s="2">
        <v>4.3</v>
      </c>
      <c r="F119" s="2">
        <v>96.54</v>
      </c>
      <c r="G119" t="s">
        <v>989</v>
      </c>
      <c r="H119" t="s">
        <v>989</v>
      </c>
    </row>
    <row r="120" spans="1:8">
      <c r="A120" t="s">
        <v>1011</v>
      </c>
      <c r="B120" t="s">
        <v>359</v>
      </c>
      <c r="C120" t="s">
        <v>1008</v>
      </c>
      <c r="D120" s="1">
        <v>22.36</v>
      </c>
      <c r="E120" s="2">
        <v>4.3</v>
      </c>
      <c r="F120" s="2">
        <v>96.15</v>
      </c>
      <c r="G120" t="s">
        <v>989</v>
      </c>
      <c r="H120" t="s">
        <v>989</v>
      </c>
    </row>
    <row r="121" spans="1:8">
      <c r="A121" t="s">
        <v>1012</v>
      </c>
      <c r="B121" t="s">
        <v>359</v>
      </c>
      <c r="C121" t="s">
        <v>1013</v>
      </c>
      <c r="D121" s="1">
        <v>1</v>
      </c>
      <c r="E121" s="2">
        <v>37</v>
      </c>
      <c r="F121" s="2">
        <v>37</v>
      </c>
      <c r="G121" t="s">
        <v>989</v>
      </c>
      <c r="H121" t="s">
        <v>989</v>
      </c>
    </row>
    <row r="122" spans="1:8">
      <c r="A122" t="s">
        <v>1014</v>
      </c>
      <c r="B122" t="s">
        <v>359</v>
      </c>
      <c r="C122" t="s">
        <v>1013</v>
      </c>
      <c r="D122" s="1">
        <v>11.87</v>
      </c>
      <c r="E122" s="2">
        <v>5.2</v>
      </c>
      <c r="F122" s="2">
        <v>61.72</v>
      </c>
      <c r="G122" t="s">
        <v>989</v>
      </c>
      <c r="H122" t="s">
        <v>989</v>
      </c>
    </row>
    <row r="123" spans="1:8">
      <c r="A123" t="s">
        <v>1015</v>
      </c>
      <c r="B123" t="s">
        <v>1016</v>
      </c>
      <c r="C123" t="s">
        <v>1017</v>
      </c>
      <c r="D123" s="1">
        <v>22.18</v>
      </c>
      <c r="E123" s="2">
        <v>5.9</v>
      </c>
      <c r="F123" s="2">
        <v>130.86</v>
      </c>
      <c r="G123" t="s">
        <v>733</v>
      </c>
      <c r="H123" t="s">
        <v>733</v>
      </c>
    </row>
    <row r="124" spans="1:8">
      <c r="A124" t="s">
        <v>1018</v>
      </c>
      <c r="B124" t="s">
        <v>1019</v>
      </c>
      <c r="C124" t="s">
        <v>1020</v>
      </c>
      <c r="D124" s="1">
        <v>16.39</v>
      </c>
      <c r="E124" s="2">
        <v>4.3</v>
      </c>
      <c r="F124" s="2">
        <v>70.48</v>
      </c>
      <c r="G124" t="s">
        <v>1021</v>
      </c>
      <c r="H124" t="s">
        <v>1021</v>
      </c>
    </row>
    <row r="125" spans="1:8">
      <c r="A125" t="s">
        <v>1022</v>
      </c>
      <c r="B125" t="s">
        <v>1019</v>
      </c>
      <c r="C125" t="s">
        <v>1023</v>
      </c>
      <c r="D125" s="1">
        <v>1</v>
      </c>
      <c r="E125" s="2">
        <v>115.1</v>
      </c>
      <c r="F125" s="2">
        <v>115.1</v>
      </c>
      <c r="G125" t="s">
        <v>1024</v>
      </c>
      <c r="H125" t="s">
        <v>1024</v>
      </c>
    </row>
    <row r="126" spans="1:8">
      <c r="A126" t="s">
        <v>1025</v>
      </c>
      <c r="B126" t="s">
        <v>1026</v>
      </c>
      <c r="C126" t="s">
        <v>1027</v>
      </c>
      <c r="D126" s="1">
        <v>21.56</v>
      </c>
      <c r="E126" s="2">
        <v>5.2</v>
      </c>
      <c r="F126" s="2">
        <v>112.11</v>
      </c>
      <c r="G126" t="s">
        <v>733</v>
      </c>
      <c r="H126" t="s">
        <v>733</v>
      </c>
    </row>
    <row r="127" spans="1:8">
      <c r="A127" t="s">
        <v>1028</v>
      </c>
      <c r="B127" t="s">
        <v>375</v>
      </c>
      <c r="C127" t="s">
        <v>1029</v>
      </c>
      <c r="D127" s="1">
        <v>18.06</v>
      </c>
      <c r="E127" s="2">
        <v>6.15</v>
      </c>
      <c r="F127" s="2">
        <v>111.07</v>
      </c>
      <c r="G127" t="s">
        <v>962</v>
      </c>
      <c r="H127" t="s">
        <v>962</v>
      </c>
    </row>
    <row r="128" spans="1:8">
      <c r="A128" t="s">
        <v>1030</v>
      </c>
      <c r="B128" t="s">
        <v>375</v>
      </c>
      <c r="C128" t="s">
        <v>127</v>
      </c>
      <c r="D128" s="1">
        <v>1</v>
      </c>
      <c r="E128" s="2">
        <v>60</v>
      </c>
      <c r="F128" s="2">
        <v>60</v>
      </c>
      <c r="G128" t="s">
        <v>937</v>
      </c>
      <c r="H128" t="s">
        <v>937</v>
      </c>
    </row>
    <row r="129" spans="1:8">
      <c r="A129" t="s">
        <v>1031</v>
      </c>
      <c r="B129" t="s">
        <v>375</v>
      </c>
      <c r="C129" t="s">
        <v>803</v>
      </c>
      <c r="D129" s="1">
        <v>1</v>
      </c>
      <c r="E129" s="2">
        <v>30</v>
      </c>
      <c r="F129" s="2">
        <v>30</v>
      </c>
      <c r="G129" t="s">
        <v>14</v>
      </c>
      <c r="H129" t="s">
        <v>14</v>
      </c>
    </row>
    <row r="130" spans="1:8">
      <c r="A130" t="s">
        <v>1032</v>
      </c>
      <c r="B130" t="s">
        <v>1033</v>
      </c>
      <c r="C130" t="s">
        <v>1034</v>
      </c>
      <c r="D130" s="1">
        <v>24.44</v>
      </c>
      <c r="E130" s="2">
        <v>3.55</v>
      </c>
      <c r="F130" s="2">
        <v>86.76</v>
      </c>
      <c r="G130" t="s">
        <v>1035</v>
      </c>
      <c r="H130" t="s">
        <v>1035</v>
      </c>
    </row>
    <row r="131" spans="1:8">
      <c r="A131" t="s">
        <v>1036</v>
      </c>
      <c r="B131" t="s">
        <v>1033</v>
      </c>
      <c r="C131" t="s">
        <v>1037</v>
      </c>
      <c r="D131" s="1">
        <v>24.48</v>
      </c>
      <c r="E131" s="2">
        <v>5.7</v>
      </c>
      <c r="F131" s="2">
        <v>139.54</v>
      </c>
      <c r="G131" t="s">
        <v>1035</v>
      </c>
      <c r="H131" t="s">
        <v>1035</v>
      </c>
    </row>
    <row r="132" spans="1:8">
      <c r="A132" t="s">
        <v>1038</v>
      </c>
      <c r="B132" t="s">
        <v>1039</v>
      </c>
      <c r="C132" t="s">
        <v>1040</v>
      </c>
      <c r="D132" s="1">
        <v>20.66</v>
      </c>
      <c r="E132" s="2">
        <v>5.45</v>
      </c>
      <c r="F132" s="2">
        <v>112.6</v>
      </c>
      <c r="G132" t="s">
        <v>1035</v>
      </c>
      <c r="H132" t="s">
        <v>1035</v>
      </c>
    </row>
    <row r="133" spans="1:8">
      <c r="A133" t="s">
        <v>1041</v>
      </c>
      <c r="B133" t="s">
        <v>1042</v>
      </c>
      <c r="C133" t="s">
        <v>1043</v>
      </c>
      <c r="D133" s="1">
        <v>18.72</v>
      </c>
      <c r="E133" s="2">
        <v>9</v>
      </c>
      <c r="F133" s="2">
        <v>168.48</v>
      </c>
      <c r="G133" t="s">
        <v>727</v>
      </c>
      <c r="H133" t="s">
        <v>727</v>
      </c>
    </row>
    <row r="134" spans="1:8">
      <c r="A134" t="s">
        <v>1044</v>
      </c>
      <c r="B134" t="s">
        <v>471</v>
      </c>
      <c r="C134" t="s">
        <v>1045</v>
      </c>
      <c r="D134" s="1">
        <v>18.36</v>
      </c>
      <c r="E134" s="2">
        <v>4.95</v>
      </c>
      <c r="F134" s="2">
        <v>90.88</v>
      </c>
      <c r="G134" t="s">
        <v>730</v>
      </c>
      <c r="H134" t="s">
        <v>730</v>
      </c>
    </row>
    <row r="135" spans="1:8">
      <c r="A135" t="s">
        <v>1046</v>
      </c>
      <c r="B135" t="s">
        <v>471</v>
      </c>
      <c r="C135" t="s">
        <v>244</v>
      </c>
      <c r="D135" s="1">
        <v>18.48</v>
      </c>
      <c r="E135" s="2">
        <v>5.15</v>
      </c>
      <c r="F135" s="2">
        <v>95.17</v>
      </c>
      <c r="G135" t="s">
        <v>1006</v>
      </c>
      <c r="H135" t="s">
        <v>1006</v>
      </c>
    </row>
    <row r="136" spans="1:8">
      <c r="A136" t="s">
        <v>1047</v>
      </c>
      <c r="B136" t="s">
        <v>471</v>
      </c>
      <c r="C136" t="s">
        <v>244</v>
      </c>
      <c r="D136" s="1">
        <v>18.3</v>
      </c>
      <c r="E136" s="2">
        <v>5.15</v>
      </c>
      <c r="F136" s="2">
        <v>94.25</v>
      </c>
      <c r="G136" t="s">
        <v>337</v>
      </c>
      <c r="H136" t="s">
        <v>337</v>
      </c>
    </row>
    <row r="137" spans="1:8">
      <c r="A137" t="s">
        <v>1048</v>
      </c>
      <c r="B137" t="s">
        <v>486</v>
      </c>
      <c r="C137" t="s">
        <v>440</v>
      </c>
      <c r="D137" s="1">
        <v>1</v>
      </c>
      <c r="E137" s="2">
        <v>50</v>
      </c>
      <c r="F137" s="2">
        <v>50</v>
      </c>
      <c r="G137" t="s">
        <v>282</v>
      </c>
      <c r="H137" t="s">
        <v>282</v>
      </c>
    </row>
    <row r="138" spans="1:8">
      <c r="A138" t="s">
        <v>1049</v>
      </c>
      <c r="B138" t="s">
        <v>486</v>
      </c>
      <c r="C138" t="s">
        <v>1050</v>
      </c>
      <c r="D138" s="1">
        <v>1</v>
      </c>
      <c r="E138" s="2">
        <v>100</v>
      </c>
      <c r="F138" s="2">
        <v>100</v>
      </c>
      <c r="G138" t="s">
        <v>1051</v>
      </c>
      <c r="H138" t="s">
        <v>1051</v>
      </c>
    </row>
    <row r="139" spans="1:8">
      <c r="A139" t="s">
        <v>1052</v>
      </c>
      <c r="B139" t="s">
        <v>563</v>
      </c>
      <c r="C139" t="s">
        <v>1053</v>
      </c>
      <c r="D139" s="1">
        <v>20.6</v>
      </c>
      <c r="E139" s="2">
        <v>3.1</v>
      </c>
      <c r="F139" s="2">
        <v>63.86</v>
      </c>
      <c r="G139" t="s">
        <v>1054</v>
      </c>
      <c r="H139" t="s">
        <v>1054</v>
      </c>
    </row>
    <row r="140" spans="1:8">
      <c r="A140" t="s">
        <v>1055</v>
      </c>
      <c r="B140" t="s">
        <v>563</v>
      </c>
      <c r="C140" t="s">
        <v>18</v>
      </c>
      <c r="D140" s="1">
        <v>19.52</v>
      </c>
      <c r="E140" s="2">
        <v>5.45</v>
      </c>
      <c r="F140" s="2">
        <v>106.38</v>
      </c>
      <c r="G140" t="s">
        <v>337</v>
      </c>
      <c r="H140" t="s">
        <v>337</v>
      </c>
    </row>
    <row r="141" spans="1:8">
      <c r="A141" t="s">
        <v>1056</v>
      </c>
      <c r="B141" t="s">
        <v>563</v>
      </c>
      <c r="C141" t="s">
        <v>902</v>
      </c>
      <c r="D141" s="1">
        <v>1</v>
      </c>
      <c r="E141" s="2">
        <v>325</v>
      </c>
      <c r="F141" s="2">
        <v>325</v>
      </c>
      <c r="G141" t="s">
        <v>756</v>
      </c>
      <c r="H141" t="s">
        <v>756</v>
      </c>
    </row>
    <row r="142" spans="1:8">
      <c r="A142" t="s">
        <v>1057</v>
      </c>
      <c r="B142" t="s">
        <v>563</v>
      </c>
      <c r="C142" t="s">
        <v>738</v>
      </c>
      <c r="D142" s="1">
        <v>19.71</v>
      </c>
      <c r="E142" s="2">
        <v>4.7</v>
      </c>
      <c r="F142" s="2">
        <v>92.64</v>
      </c>
      <c r="G142" t="s">
        <v>720</v>
      </c>
      <c r="H142" t="s">
        <v>720</v>
      </c>
    </row>
    <row r="143" spans="1:8">
      <c r="A143" t="s">
        <v>1058</v>
      </c>
      <c r="B143" t="s">
        <v>1059</v>
      </c>
      <c r="C143" t="s">
        <v>902</v>
      </c>
      <c r="D143" s="1">
        <v>1</v>
      </c>
      <c r="E143" s="2">
        <v>520</v>
      </c>
      <c r="F143" s="2">
        <v>520</v>
      </c>
      <c r="G143" t="s">
        <v>756</v>
      </c>
      <c r="H143" t="s">
        <v>756</v>
      </c>
    </row>
    <row r="144" spans="1:8">
      <c r="A144" t="s">
        <v>1060</v>
      </c>
      <c r="B144" t="s">
        <v>1059</v>
      </c>
      <c r="C144" t="s">
        <v>902</v>
      </c>
      <c r="D144" s="1">
        <v>1</v>
      </c>
      <c r="E144" s="2">
        <v>325</v>
      </c>
      <c r="F144" s="2">
        <v>325</v>
      </c>
      <c r="G144" t="s">
        <v>756</v>
      </c>
      <c r="H144" t="s">
        <v>756</v>
      </c>
    </row>
    <row r="145" spans="1:8">
      <c r="A145" t="s">
        <v>1061</v>
      </c>
      <c r="B145" t="s">
        <v>1059</v>
      </c>
      <c r="C145" t="s">
        <v>1062</v>
      </c>
      <c r="D145" s="1">
        <v>17.69</v>
      </c>
      <c r="E145" s="2">
        <v>5.2</v>
      </c>
      <c r="F145" s="2">
        <v>91.99</v>
      </c>
      <c r="G145" t="s">
        <v>720</v>
      </c>
      <c r="H145" t="s">
        <v>720</v>
      </c>
    </row>
    <row r="146" spans="1:8">
      <c r="A146" t="s">
        <v>1063</v>
      </c>
      <c r="B146" t="s">
        <v>1064</v>
      </c>
      <c r="C146" t="s">
        <v>1065</v>
      </c>
      <c r="D146" s="1">
        <v>17.38</v>
      </c>
      <c r="E146" s="2">
        <v>3.95</v>
      </c>
      <c r="F146" s="2">
        <v>68.65</v>
      </c>
      <c r="G146" t="s">
        <v>1021</v>
      </c>
      <c r="H146" t="s">
        <v>1021</v>
      </c>
    </row>
    <row r="147" spans="1:8">
      <c r="A147" t="s">
        <v>1066</v>
      </c>
      <c r="B147" t="s">
        <v>1064</v>
      </c>
      <c r="C147" t="s">
        <v>902</v>
      </c>
      <c r="D147" s="1">
        <v>1</v>
      </c>
      <c r="E147" s="2">
        <v>585</v>
      </c>
      <c r="F147" s="2">
        <v>585</v>
      </c>
      <c r="G147" t="s">
        <v>756</v>
      </c>
      <c r="H147" t="s">
        <v>756</v>
      </c>
    </row>
    <row r="148" spans="1:8">
      <c r="A148" t="s">
        <v>1067</v>
      </c>
      <c r="B148" t="s">
        <v>575</v>
      </c>
      <c r="C148" t="s">
        <v>1068</v>
      </c>
      <c r="D148" s="1">
        <v>20.53</v>
      </c>
      <c r="E148" s="2">
        <v>3.5</v>
      </c>
      <c r="F148" s="2">
        <v>71.86</v>
      </c>
      <c r="G148" t="s">
        <v>773</v>
      </c>
      <c r="H148" t="s">
        <v>774</v>
      </c>
    </row>
    <row r="149" spans="1:8">
      <c r="A149" t="s">
        <v>1069</v>
      </c>
      <c r="B149" t="s">
        <v>575</v>
      </c>
      <c r="C149" t="s">
        <v>1070</v>
      </c>
      <c r="D149" s="1">
        <v>20.28</v>
      </c>
      <c r="E149" s="2">
        <v>3.25</v>
      </c>
      <c r="F149" s="2">
        <v>65.91</v>
      </c>
      <c r="G149" t="s">
        <v>1071</v>
      </c>
      <c r="H149" t="s">
        <v>1071</v>
      </c>
    </row>
    <row r="150" spans="1:8">
      <c r="A150" t="s">
        <v>1072</v>
      </c>
      <c r="B150" t="s">
        <v>575</v>
      </c>
      <c r="C150" t="s">
        <v>1073</v>
      </c>
      <c r="D150" s="1">
        <v>19.57</v>
      </c>
      <c r="E150" s="2">
        <v>3.95</v>
      </c>
      <c r="F150" s="2">
        <v>77.3</v>
      </c>
      <c r="G150" t="s">
        <v>861</v>
      </c>
      <c r="H150" t="s">
        <v>861</v>
      </c>
    </row>
    <row r="151" spans="1:8">
      <c r="A151" t="s">
        <v>1074</v>
      </c>
      <c r="B151" t="s">
        <v>1075</v>
      </c>
      <c r="C151" t="s">
        <v>1076</v>
      </c>
      <c r="D151" s="1">
        <v>18.44</v>
      </c>
      <c r="E151" s="2">
        <v>5.95</v>
      </c>
      <c r="F151" s="2">
        <v>109.72</v>
      </c>
      <c r="G151" t="s">
        <v>864</v>
      </c>
      <c r="H151" t="s">
        <v>864</v>
      </c>
    </row>
    <row r="152" spans="1:8">
      <c r="A152" t="s">
        <v>1077</v>
      </c>
      <c r="B152" t="s">
        <v>1078</v>
      </c>
      <c r="C152" t="s">
        <v>1079</v>
      </c>
      <c r="D152" s="1">
        <v>18.82</v>
      </c>
      <c r="E152" s="2">
        <v>5.45</v>
      </c>
      <c r="F152" s="2">
        <v>102.57</v>
      </c>
      <c r="G152" t="s">
        <v>881</v>
      </c>
      <c r="H152" t="s">
        <v>881</v>
      </c>
    </row>
    <row r="153" spans="1:8">
      <c r="A153" t="s">
        <v>1080</v>
      </c>
      <c r="B153" t="s">
        <v>1081</v>
      </c>
      <c r="C153" t="s">
        <v>1053</v>
      </c>
      <c r="D153" s="1">
        <v>22.4</v>
      </c>
      <c r="E153" s="2">
        <v>3.1</v>
      </c>
      <c r="F153" s="2">
        <v>69.44</v>
      </c>
      <c r="G153" t="s">
        <v>733</v>
      </c>
      <c r="H153" t="s">
        <v>733</v>
      </c>
    </row>
    <row r="154" spans="1:8">
      <c r="A154" t="s">
        <v>1082</v>
      </c>
      <c r="B154" t="s">
        <v>1081</v>
      </c>
      <c r="C154" t="s">
        <v>1083</v>
      </c>
      <c r="D154" s="1">
        <v>20.44</v>
      </c>
      <c r="E154" s="2">
        <v>3.45</v>
      </c>
      <c r="F154" s="2">
        <v>70.52</v>
      </c>
      <c r="G154" t="s">
        <v>872</v>
      </c>
      <c r="H154" t="s">
        <v>872</v>
      </c>
    </row>
    <row r="155" spans="1:8">
      <c r="A155" t="s">
        <v>1084</v>
      </c>
      <c r="B155" t="s">
        <v>1081</v>
      </c>
      <c r="C155" t="s">
        <v>1085</v>
      </c>
      <c r="D155" s="1">
        <v>19.41</v>
      </c>
      <c r="E155" s="2">
        <v>3.95</v>
      </c>
      <c r="F155" s="2">
        <v>76.67</v>
      </c>
      <c r="G155" t="s">
        <v>1086</v>
      </c>
      <c r="H155" t="s">
        <v>1086</v>
      </c>
    </row>
    <row r="156" spans="1:8">
      <c r="A156" t="s">
        <v>1087</v>
      </c>
      <c r="B156" t="s">
        <v>1081</v>
      </c>
      <c r="C156" t="s">
        <v>1088</v>
      </c>
      <c r="D156" s="1">
        <v>1</v>
      </c>
      <c r="E156" s="2">
        <v>125</v>
      </c>
      <c r="F156" s="2">
        <v>125</v>
      </c>
      <c r="G156" t="s">
        <v>1024</v>
      </c>
      <c r="H156" t="s">
        <v>1024</v>
      </c>
    </row>
    <row r="157" spans="1:8">
      <c r="A157" t="s">
        <v>1089</v>
      </c>
      <c r="B157" t="s">
        <v>1090</v>
      </c>
      <c r="C157" t="s">
        <v>1091</v>
      </c>
      <c r="D157" s="1">
        <v>19.44</v>
      </c>
      <c r="E157" s="2">
        <v>4.7</v>
      </c>
      <c r="F157" s="2">
        <v>91.37</v>
      </c>
      <c r="G157" t="s">
        <v>1092</v>
      </c>
      <c r="H157" t="s">
        <v>1092</v>
      </c>
    </row>
    <row r="158" spans="1:8">
      <c r="A158" t="s">
        <v>1093</v>
      </c>
      <c r="B158" t="s">
        <v>1090</v>
      </c>
      <c r="C158" t="s">
        <v>789</v>
      </c>
      <c r="D158" s="1">
        <v>22.53</v>
      </c>
      <c r="E158" s="2">
        <v>4.15</v>
      </c>
      <c r="F158" s="2">
        <v>93.5</v>
      </c>
      <c r="G158" t="s">
        <v>959</v>
      </c>
      <c r="H158" t="s">
        <v>959</v>
      </c>
    </row>
    <row r="159" spans="1:8">
      <c r="A159" t="s">
        <v>1094</v>
      </c>
      <c r="B159" t="s">
        <v>1090</v>
      </c>
      <c r="C159" t="s">
        <v>1095</v>
      </c>
      <c r="D159" s="1">
        <v>19.85</v>
      </c>
      <c r="E159" s="2">
        <v>3.95</v>
      </c>
      <c r="F159" s="2">
        <v>78.41</v>
      </c>
      <c r="G159" t="s">
        <v>824</v>
      </c>
      <c r="H159" t="s">
        <v>824</v>
      </c>
    </row>
    <row r="160" spans="1:8">
      <c r="A160" t="s">
        <v>1096</v>
      </c>
      <c r="B160" t="s">
        <v>1090</v>
      </c>
      <c r="C160" t="s">
        <v>1097</v>
      </c>
      <c r="D160" s="1">
        <v>20.73</v>
      </c>
      <c r="E160" s="2">
        <v>5.95</v>
      </c>
      <c r="F160" s="2">
        <v>123.34</v>
      </c>
      <c r="G160" t="s">
        <v>1071</v>
      </c>
      <c r="H160" t="s">
        <v>1071</v>
      </c>
    </row>
    <row r="161" spans="1:8">
      <c r="A161" t="s">
        <v>1098</v>
      </c>
      <c r="B161" t="s">
        <v>1099</v>
      </c>
      <c r="C161" t="s">
        <v>902</v>
      </c>
      <c r="D161" s="1">
        <v>1</v>
      </c>
      <c r="E161" s="2">
        <v>520</v>
      </c>
      <c r="F161" s="2">
        <v>520</v>
      </c>
      <c r="G161" t="s">
        <v>756</v>
      </c>
      <c r="H161" t="s">
        <v>756</v>
      </c>
    </row>
    <row r="162" spans="1:8">
      <c r="A162" t="s">
        <v>1100</v>
      </c>
      <c r="B162" t="s">
        <v>1101</v>
      </c>
      <c r="C162" t="s">
        <v>1102</v>
      </c>
      <c r="D162" s="1">
        <v>1</v>
      </c>
      <c r="E162" s="2">
        <v>80</v>
      </c>
      <c r="F162" s="2">
        <v>80</v>
      </c>
      <c r="G162" t="s">
        <v>876</v>
      </c>
      <c r="H162" t="s">
        <v>876</v>
      </c>
    </row>
    <row r="163" spans="1:8">
      <c r="A163" t="s">
        <v>1103</v>
      </c>
      <c r="B163" t="s">
        <v>1101</v>
      </c>
      <c r="C163" t="s">
        <v>878</v>
      </c>
      <c r="D163" s="1">
        <v>23.07</v>
      </c>
      <c r="E163" s="2">
        <v>6.15</v>
      </c>
      <c r="F163" s="2">
        <v>141.88</v>
      </c>
      <c r="G163" t="s">
        <v>876</v>
      </c>
      <c r="H163" t="s">
        <v>876</v>
      </c>
    </row>
    <row r="164" spans="1:8">
      <c r="A164" t="s">
        <v>1104</v>
      </c>
      <c r="B164" t="s">
        <v>1101</v>
      </c>
      <c r="C164" t="s">
        <v>1102</v>
      </c>
      <c r="D164" s="1">
        <v>1</v>
      </c>
      <c r="E164" s="2">
        <v>103.5</v>
      </c>
      <c r="F164" s="2">
        <v>103.5</v>
      </c>
      <c r="G164" t="s">
        <v>749</v>
      </c>
      <c r="H164" t="s">
        <v>749</v>
      </c>
    </row>
    <row r="165" spans="1:8">
      <c r="A165" t="s">
        <v>1105</v>
      </c>
      <c r="B165" t="s">
        <v>1101</v>
      </c>
      <c r="C165" t="s">
        <v>1106</v>
      </c>
      <c r="D165" s="1">
        <v>1</v>
      </c>
      <c r="E165" s="2">
        <v>100</v>
      </c>
      <c r="F165" s="2">
        <v>100</v>
      </c>
      <c r="G165" t="s">
        <v>872</v>
      </c>
      <c r="H165" t="s">
        <v>872</v>
      </c>
    </row>
    <row r="166" spans="1:8">
      <c r="A166" t="s">
        <v>1107</v>
      </c>
      <c r="B166" t="s">
        <v>1101</v>
      </c>
      <c r="C166" t="s">
        <v>1108</v>
      </c>
      <c r="D166" s="1">
        <v>1</v>
      </c>
      <c r="E166" s="2">
        <v>166</v>
      </c>
      <c r="F166" s="2">
        <v>166</v>
      </c>
      <c r="G166" t="s">
        <v>872</v>
      </c>
      <c r="H166" t="s">
        <v>872</v>
      </c>
    </row>
    <row r="167" spans="1:8">
      <c r="A167" t="s">
        <v>1109</v>
      </c>
      <c r="B167" t="s">
        <v>1110</v>
      </c>
      <c r="C167" t="s">
        <v>902</v>
      </c>
      <c r="D167" s="1">
        <v>1</v>
      </c>
      <c r="E167" s="2">
        <v>585</v>
      </c>
      <c r="F167" s="2">
        <v>585</v>
      </c>
      <c r="G167" t="s">
        <v>756</v>
      </c>
      <c r="H167" t="s">
        <v>756</v>
      </c>
    </row>
    <row r="168" spans="1:8">
      <c r="A168" t="s">
        <v>1111</v>
      </c>
      <c r="B168" t="s">
        <v>1110</v>
      </c>
      <c r="C168" t="s">
        <v>902</v>
      </c>
      <c r="D168" s="1">
        <v>8</v>
      </c>
      <c r="E168" s="2">
        <v>520</v>
      </c>
      <c r="F168" s="2">
        <v>4160</v>
      </c>
      <c r="G168" t="s">
        <v>756</v>
      </c>
      <c r="H168" t="s">
        <v>756</v>
      </c>
    </row>
    <row r="169" spans="1:8">
      <c r="A169" t="s">
        <v>1112</v>
      </c>
      <c r="B169" t="s">
        <v>628</v>
      </c>
      <c r="C169" t="s">
        <v>1113</v>
      </c>
      <c r="D169" s="1">
        <v>20.7</v>
      </c>
      <c r="E169" s="2">
        <v>4.15</v>
      </c>
      <c r="F169" s="2">
        <v>85.91</v>
      </c>
      <c r="G169" t="s">
        <v>1114</v>
      </c>
      <c r="H169" t="s">
        <v>1114</v>
      </c>
    </row>
    <row r="170" spans="1:8">
      <c r="A170" t="s">
        <v>1115</v>
      </c>
      <c r="B170" t="s">
        <v>628</v>
      </c>
      <c r="C170" t="s">
        <v>1116</v>
      </c>
      <c r="D170" s="1">
        <v>20.92</v>
      </c>
      <c r="E170" s="2">
        <v>4.7</v>
      </c>
      <c r="F170" s="2">
        <v>98.32</v>
      </c>
      <c r="G170" t="s">
        <v>1117</v>
      </c>
      <c r="H170" t="s">
        <v>1117</v>
      </c>
    </row>
    <row r="171" spans="1:8">
      <c r="A171" t="s">
        <v>1118</v>
      </c>
      <c r="B171" t="s">
        <v>651</v>
      </c>
      <c r="C171" t="s">
        <v>1119</v>
      </c>
      <c r="D171" s="1">
        <v>18.36</v>
      </c>
      <c r="E171" s="2">
        <v>4.2</v>
      </c>
      <c r="F171" s="2">
        <v>77.11</v>
      </c>
      <c r="G171" t="s">
        <v>730</v>
      </c>
      <c r="H171" t="s">
        <v>730</v>
      </c>
    </row>
    <row r="172" spans="1:8">
      <c r="A172" t="s">
        <v>1120</v>
      </c>
      <c r="B172" t="s">
        <v>651</v>
      </c>
      <c r="C172" t="s">
        <v>1121</v>
      </c>
      <c r="D172" s="1">
        <v>17.97</v>
      </c>
      <c r="E172" s="2">
        <v>3.85</v>
      </c>
      <c r="F172" s="2">
        <v>69.18</v>
      </c>
      <c r="G172" t="s">
        <v>1114</v>
      </c>
      <c r="H172" t="s">
        <v>1114</v>
      </c>
    </row>
    <row r="173" spans="1:8">
      <c r="A173" t="s">
        <v>1122</v>
      </c>
      <c r="B173" t="s">
        <v>1123</v>
      </c>
      <c r="C173" t="s">
        <v>1124</v>
      </c>
      <c r="D173" s="1">
        <v>21.73</v>
      </c>
      <c r="E173" s="2">
        <v>6.15</v>
      </c>
      <c r="F173" s="2">
        <v>133.64</v>
      </c>
      <c r="G173" t="s">
        <v>720</v>
      </c>
      <c r="H173" t="s">
        <v>720</v>
      </c>
    </row>
    <row r="174" spans="1:8">
      <c r="A174" t="s">
        <v>1125</v>
      </c>
      <c r="B174" t="s">
        <v>671</v>
      </c>
      <c r="C174" t="s">
        <v>1126</v>
      </c>
      <c r="D174" s="1">
        <v>20.87</v>
      </c>
      <c r="E174" s="2">
        <v>4.7</v>
      </c>
      <c r="F174" s="2">
        <v>98.09</v>
      </c>
      <c r="G174" t="s">
        <v>804</v>
      </c>
      <c r="H174" t="s">
        <v>804</v>
      </c>
    </row>
    <row r="175" spans="1:8">
      <c r="A175" t="s">
        <v>1127</v>
      </c>
      <c r="B175" t="s">
        <v>671</v>
      </c>
      <c r="C175" t="s">
        <v>1128</v>
      </c>
      <c r="D175" s="1">
        <v>20.07</v>
      </c>
      <c r="E175" s="2">
        <v>3.95</v>
      </c>
      <c r="F175" s="2">
        <v>79.28</v>
      </c>
      <c r="G175" t="s">
        <v>1129</v>
      </c>
      <c r="H175" t="s">
        <v>1129</v>
      </c>
    </row>
    <row r="176" spans="1:8">
      <c r="A176" t="s">
        <v>1130</v>
      </c>
      <c r="B176" t="s">
        <v>686</v>
      </c>
      <c r="C176" t="s">
        <v>979</v>
      </c>
      <c r="D176" s="1">
        <v>18.94</v>
      </c>
      <c r="E176" s="2">
        <v>4.7</v>
      </c>
      <c r="F176" s="2">
        <v>89.02</v>
      </c>
      <c r="G176" t="s">
        <v>989</v>
      </c>
      <c r="H176" t="s">
        <v>989</v>
      </c>
    </row>
    <row r="177" spans="1:8">
      <c r="A177"/>
      <c r="B177"/>
      <c r="C177"/>
      <c r="D177" s="1"/>
      <c r="E177" s="2" t="s">
        <v>716</v>
      </c>
      <c r="F177" s="2">
        <f ca="1">SUBTOTAL(109,Table2[TOTAL])</f>
        <v>0</v>
      </c>
      <c r="G177"/>
      <c r="H1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1131</v>
      </c>
      <c r="B2" t="s">
        <v>118</v>
      </c>
      <c r="C2" t="s">
        <v>1132</v>
      </c>
      <c r="D2" s="1">
        <v>19.03</v>
      </c>
      <c r="E2" s="2">
        <v>3.1</v>
      </c>
      <c r="F2" s="2">
        <v>3.1</v>
      </c>
      <c r="G2" t="s">
        <v>1133</v>
      </c>
      <c r="H2" t="s">
        <v>798</v>
      </c>
    </row>
    <row r="3" spans="1:8">
      <c r="A3" t="s">
        <v>1134</v>
      </c>
      <c r="B3" t="s">
        <v>814</v>
      </c>
      <c r="C3" t="s">
        <v>1135</v>
      </c>
      <c r="D3" s="1">
        <v>22.4</v>
      </c>
      <c r="E3" s="2">
        <v>6.85</v>
      </c>
      <c r="F3" s="2">
        <v>6.85</v>
      </c>
      <c r="G3" t="s">
        <v>1136</v>
      </c>
      <c r="H3" t="s">
        <v>952</v>
      </c>
    </row>
    <row r="4" spans="1:8">
      <c r="A4" t="s">
        <v>1137</v>
      </c>
      <c r="B4" t="s">
        <v>822</v>
      </c>
      <c r="C4" t="s">
        <v>1121</v>
      </c>
      <c r="D4" s="1">
        <v>18.41</v>
      </c>
      <c r="E4" s="2">
        <v>3.85</v>
      </c>
      <c r="F4" s="2">
        <v>3.85</v>
      </c>
      <c r="G4" t="s">
        <v>1138</v>
      </c>
      <c r="H4" t="s">
        <v>1139</v>
      </c>
    </row>
    <row r="5" spans="1:8">
      <c r="A5" t="s">
        <v>1140</v>
      </c>
      <c r="B5" t="s">
        <v>822</v>
      </c>
      <c r="C5" t="s">
        <v>1121</v>
      </c>
      <c r="D5" s="1">
        <v>18.42</v>
      </c>
      <c r="E5" s="2">
        <v>3.85</v>
      </c>
      <c r="F5" s="2">
        <v>3.85</v>
      </c>
      <c r="G5" t="s">
        <v>1138</v>
      </c>
      <c r="H5" t="s">
        <v>1139</v>
      </c>
    </row>
    <row r="6" spans="1:8">
      <c r="A6" t="s">
        <v>1141</v>
      </c>
      <c r="B6" t="s">
        <v>846</v>
      </c>
      <c r="C6" t="s">
        <v>858</v>
      </c>
      <c r="D6" s="1">
        <v>15.6</v>
      </c>
      <c r="E6" s="2">
        <v>3.95</v>
      </c>
      <c r="F6" s="2">
        <v>3.95</v>
      </c>
      <c r="G6" t="s">
        <v>1142</v>
      </c>
      <c r="H6" t="s">
        <v>1054</v>
      </c>
    </row>
    <row r="7" spans="1:8">
      <c r="A7" t="s">
        <v>1143</v>
      </c>
      <c r="B7" t="s">
        <v>874</v>
      </c>
      <c r="C7" t="s">
        <v>1144</v>
      </c>
      <c r="D7" s="1">
        <v>18.19</v>
      </c>
      <c r="E7" s="2">
        <v>8</v>
      </c>
      <c r="F7" s="2">
        <v>8</v>
      </c>
      <c r="G7" t="s">
        <v>1145</v>
      </c>
      <c r="H7" t="s">
        <v>1071</v>
      </c>
    </row>
    <row r="8" spans="1:8">
      <c r="A8" t="s">
        <v>1146</v>
      </c>
      <c r="B8" t="s">
        <v>874</v>
      </c>
      <c r="C8" t="s">
        <v>1147</v>
      </c>
      <c r="D8" s="1">
        <v>20.47</v>
      </c>
      <c r="E8" s="2">
        <v>8.5</v>
      </c>
      <c r="F8" s="2">
        <v>8.5</v>
      </c>
      <c r="G8" t="s">
        <v>1148</v>
      </c>
      <c r="H8" t="s">
        <v>753</v>
      </c>
    </row>
    <row r="9" spans="1:8">
      <c r="A9" t="s">
        <v>1149</v>
      </c>
      <c r="B9" t="s">
        <v>886</v>
      </c>
      <c r="C9" t="s">
        <v>1150</v>
      </c>
      <c r="D9" s="1">
        <v>6</v>
      </c>
      <c r="E9" s="2">
        <v>5.2</v>
      </c>
      <c r="F9" s="2">
        <v>5.2</v>
      </c>
      <c r="G9" t="s">
        <v>1151</v>
      </c>
      <c r="H9" t="s">
        <v>774</v>
      </c>
    </row>
    <row r="10" spans="1:8">
      <c r="A10" t="s">
        <v>1152</v>
      </c>
      <c r="B10" t="s">
        <v>944</v>
      </c>
      <c r="C10" t="s">
        <v>1153</v>
      </c>
      <c r="D10" s="1">
        <v>18.57</v>
      </c>
      <c r="E10" s="2">
        <v>4.3</v>
      </c>
      <c r="F10" s="2">
        <v>4.3</v>
      </c>
      <c r="G10" t="s">
        <v>1154</v>
      </c>
      <c r="H10" t="s">
        <v>1054</v>
      </c>
    </row>
    <row r="11" spans="1:8">
      <c r="A11" t="s">
        <v>1155</v>
      </c>
      <c r="B11" t="s">
        <v>950</v>
      </c>
      <c r="C11" t="s">
        <v>1156</v>
      </c>
      <c r="D11" s="1">
        <v>1</v>
      </c>
      <c r="E11" s="2">
        <v>60</v>
      </c>
      <c r="F11" s="2">
        <v>60</v>
      </c>
      <c r="G11" t="s">
        <v>1157</v>
      </c>
      <c r="H11" t="s">
        <v>1139</v>
      </c>
    </row>
    <row r="12" spans="1:8">
      <c r="A12" t="s">
        <v>1158</v>
      </c>
      <c r="B12" t="s">
        <v>957</v>
      </c>
      <c r="C12" t="s">
        <v>1159</v>
      </c>
      <c r="D12" s="1">
        <v>21.09</v>
      </c>
      <c r="E12" s="2">
        <v>4.15</v>
      </c>
      <c r="F12" s="2">
        <v>4.15</v>
      </c>
      <c r="G12" t="s">
        <v>1160</v>
      </c>
      <c r="H12" t="s">
        <v>962</v>
      </c>
    </row>
    <row r="13" spans="1:8">
      <c r="A13" t="s">
        <v>1161</v>
      </c>
      <c r="B13" t="s">
        <v>317</v>
      </c>
      <c r="C13" t="s">
        <v>611</v>
      </c>
      <c r="D13" s="1">
        <v>15.22</v>
      </c>
      <c r="E13" s="2">
        <v>6.2</v>
      </c>
      <c r="F13" s="2">
        <v>6.2</v>
      </c>
      <c r="G13" t="s">
        <v>1162</v>
      </c>
      <c r="H13" t="s">
        <v>1163</v>
      </c>
    </row>
    <row r="14" spans="1:8">
      <c r="A14" t="s">
        <v>1164</v>
      </c>
      <c r="B14" t="s">
        <v>984</v>
      </c>
      <c r="C14" t="s">
        <v>1091</v>
      </c>
      <c r="D14" s="1">
        <v>14.82</v>
      </c>
      <c r="E14" s="2">
        <v>4.7</v>
      </c>
      <c r="F14" s="2">
        <v>4.7</v>
      </c>
      <c r="G14" t="s">
        <v>1165</v>
      </c>
      <c r="H14" t="s">
        <v>1092</v>
      </c>
    </row>
    <row r="15" spans="1:8">
      <c r="A15" t="s">
        <v>1166</v>
      </c>
      <c r="B15" t="s">
        <v>984</v>
      </c>
      <c r="C15" t="s">
        <v>1167</v>
      </c>
      <c r="D15" s="1">
        <v>14.82</v>
      </c>
      <c r="E15" s="2">
        <v>4.7</v>
      </c>
      <c r="F15" s="2">
        <v>4.7</v>
      </c>
      <c r="G15" t="s">
        <v>1165</v>
      </c>
      <c r="H15" t="s">
        <v>1092</v>
      </c>
    </row>
    <row r="16" spans="1:8">
      <c r="A16" t="s">
        <v>1168</v>
      </c>
      <c r="B16" t="s">
        <v>984</v>
      </c>
      <c r="C16" t="s">
        <v>1091</v>
      </c>
      <c r="D16" s="1">
        <v>14.72</v>
      </c>
      <c r="E16" s="2">
        <v>4.7</v>
      </c>
      <c r="F16" s="2">
        <v>4.7</v>
      </c>
      <c r="G16" t="s">
        <v>1165</v>
      </c>
      <c r="H16" t="s">
        <v>1092</v>
      </c>
    </row>
    <row r="17" spans="1:8">
      <c r="A17" t="s">
        <v>1169</v>
      </c>
      <c r="B17" t="s">
        <v>996</v>
      </c>
      <c r="C17" t="s">
        <v>1170</v>
      </c>
      <c r="D17" s="1">
        <v>16.63</v>
      </c>
      <c r="E17" s="2">
        <v>3.95</v>
      </c>
      <c r="F17" s="2">
        <v>3.95</v>
      </c>
      <c r="G17" t="s">
        <v>1171</v>
      </c>
      <c r="H17" t="s">
        <v>824</v>
      </c>
    </row>
    <row r="18" spans="1:8">
      <c r="A18" t="s">
        <v>1172</v>
      </c>
      <c r="B18" t="s">
        <v>1019</v>
      </c>
      <c r="C18" t="s">
        <v>1173</v>
      </c>
      <c r="D18" s="1">
        <v>6</v>
      </c>
      <c r="E18" s="2">
        <v>6.2</v>
      </c>
      <c r="F18" s="2">
        <v>6.2</v>
      </c>
      <c r="G18" t="s">
        <v>1174</v>
      </c>
      <c r="H18" t="s">
        <v>774</v>
      </c>
    </row>
    <row r="19" spans="1:8">
      <c r="A19" t="s">
        <v>1175</v>
      </c>
      <c r="B19" t="s">
        <v>1039</v>
      </c>
      <c r="C19" t="s">
        <v>1040</v>
      </c>
      <c r="D19" s="1">
        <v>21.35</v>
      </c>
      <c r="E19" s="2">
        <v>5.45</v>
      </c>
      <c r="F19" s="2">
        <v>5.45</v>
      </c>
      <c r="G19" t="s">
        <v>1176</v>
      </c>
      <c r="H19" t="s">
        <v>1163</v>
      </c>
    </row>
    <row r="20" spans="1:8">
      <c r="A20" t="s">
        <v>1177</v>
      </c>
      <c r="B20" t="s">
        <v>591</v>
      </c>
      <c r="C20" t="s">
        <v>1178</v>
      </c>
      <c r="D20" s="1">
        <v>22.62</v>
      </c>
      <c r="E20" s="2">
        <v>4.15</v>
      </c>
      <c r="F20" s="2">
        <v>4.15</v>
      </c>
      <c r="G20" t="s">
        <v>1179</v>
      </c>
      <c r="H20" t="s">
        <v>798</v>
      </c>
    </row>
    <row r="21" spans="1:8">
      <c r="A21" t="s">
        <v>1180</v>
      </c>
      <c r="B21" t="s">
        <v>1090</v>
      </c>
      <c r="C21" t="s">
        <v>1181</v>
      </c>
      <c r="D21" s="1">
        <v>20.35</v>
      </c>
      <c r="E21" s="2">
        <v>3.45</v>
      </c>
      <c r="F21" s="2">
        <v>3.45</v>
      </c>
      <c r="G21" t="s">
        <v>1182</v>
      </c>
      <c r="H21" t="s">
        <v>824</v>
      </c>
    </row>
    <row r="22" spans="1:8">
      <c r="A22" t="s">
        <v>1183</v>
      </c>
      <c r="B22" t="s">
        <v>628</v>
      </c>
      <c r="C22" t="s">
        <v>1184</v>
      </c>
      <c r="D22" s="1">
        <v>21.14</v>
      </c>
      <c r="E22" s="2">
        <v>4.7</v>
      </c>
      <c r="F22" s="2">
        <v>4.7</v>
      </c>
      <c r="G22" t="s">
        <v>1185</v>
      </c>
      <c r="H22" t="s">
        <v>742</v>
      </c>
    </row>
    <row r="23" spans="1:8">
      <c r="A23" t="s">
        <v>1186</v>
      </c>
      <c r="B23" t="s">
        <v>628</v>
      </c>
      <c r="C23" t="s">
        <v>1187</v>
      </c>
      <c r="D23" s="1">
        <v>21.31</v>
      </c>
      <c r="E23" s="2">
        <v>6.15</v>
      </c>
      <c r="F23" s="2">
        <v>6.15</v>
      </c>
      <c r="G23" t="s">
        <v>1188</v>
      </c>
      <c r="H23" t="s">
        <v>1086</v>
      </c>
    </row>
    <row r="24" spans="1:8">
      <c r="A24" t="s">
        <v>1189</v>
      </c>
      <c r="B24" t="s">
        <v>651</v>
      </c>
      <c r="C24" t="s">
        <v>1190</v>
      </c>
      <c r="D24" s="1">
        <v>17.82</v>
      </c>
      <c r="E24" s="2">
        <v>3.95</v>
      </c>
      <c r="F24" s="2">
        <v>3.95</v>
      </c>
      <c r="G24" t="s">
        <v>1191</v>
      </c>
      <c r="H24" t="s">
        <v>1114</v>
      </c>
    </row>
    <row r="25" spans="1:8">
      <c r="A25"/>
      <c r="B25"/>
      <c r="C25"/>
      <c r="D25" s="1"/>
      <c r="E25" s="2" t="s">
        <v>716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1192</v>
      </c>
      <c r="D1" t="s">
        <v>1193</v>
      </c>
      <c r="E1" t="s">
        <v>1194</v>
      </c>
      <c r="F1" t="s">
        <v>1195</v>
      </c>
      <c r="G1" t="s">
        <v>1196</v>
      </c>
      <c r="H1" t="s">
        <v>1197</v>
      </c>
      <c r="I1" t="s">
        <v>5</v>
      </c>
    </row>
    <row r="2" spans="1:9">
      <c r="A2" t="s">
        <v>98</v>
      </c>
      <c r="B2" t="s">
        <v>96</v>
      </c>
      <c r="C2" t="s">
        <v>1198</v>
      </c>
      <c r="D2">
        <v>3073</v>
      </c>
      <c r="E2" t="s">
        <v>713</v>
      </c>
      <c r="F2" s="3">
        <v>15</v>
      </c>
      <c r="G2" t="s">
        <v>715</v>
      </c>
      <c r="H2" s="4">
        <v>-67.4</v>
      </c>
      <c r="I2" s="2">
        <v>208.36999999999998</v>
      </c>
    </row>
    <row r="3" spans="1:9">
      <c r="A3" t="s">
        <v>195</v>
      </c>
      <c r="B3" t="s">
        <v>193</v>
      </c>
      <c r="C3" t="s">
        <v>1198</v>
      </c>
      <c r="D3">
        <v>3060</v>
      </c>
      <c r="F3" s="3"/>
      <c r="G3" t="s">
        <v>715</v>
      </c>
      <c r="H3" s="4">
        <v>-200.2</v>
      </c>
      <c r="I3" s="2">
        <v>1153.34</v>
      </c>
    </row>
    <row r="4" spans="1:9">
      <c r="A4" t="s">
        <v>564</v>
      </c>
      <c r="B4" t="s">
        <v>563</v>
      </c>
      <c r="C4" t="s">
        <v>1199</v>
      </c>
      <c r="D4">
        <v>0</v>
      </c>
      <c r="F4" s="3"/>
      <c r="G4" t="s">
        <v>715</v>
      </c>
      <c r="H4" s="4">
        <v>-209.2</v>
      </c>
      <c r="I4" s="2">
        <v>584.9000000000001</v>
      </c>
    </row>
    <row r="5" spans="1:9">
      <c r="A5" t="s">
        <v>576</v>
      </c>
      <c r="B5" t="s">
        <v>575</v>
      </c>
      <c r="C5" t="s">
        <v>1199</v>
      </c>
      <c r="D5">
        <v>0</v>
      </c>
      <c r="F5" s="3"/>
      <c r="G5" t="s">
        <v>715</v>
      </c>
      <c r="H5" s="4">
        <v>-66.6</v>
      </c>
      <c r="I5" s="2">
        <v>1269.71</v>
      </c>
    </row>
    <row r="6" spans="1:9">
      <c r="A6" t="s">
        <v>592</v>
      </c>
      <c r="B6" t="s">
        <v>591</v>
      </c>
      <c r="C6" t="s">
        <v>1198</v>
      </c>
      <c r="D6">
        <v>3063</v>
      </c>
      <c r="F6" s="3"/>
      <c r="G6" t="s">
        <v>715</v>
      </c>
      <c r="H6" s="4">
        <v>-70.2</v>
      </c>
      <c r="I6" s="2">
        <v>552.9699999999999</v>
      </c>
    </row>
    <row r="7" spans="1:9">
      <c r="A7" t="s">
        <v>600</v>
      </c>
      <c r="B7" t="s">
        <v>599</v>
      </c>
      <c r="C7" t="s">
        <v>1198</v>
      </c>
      <c r="D7">
        <v>3075</v>
      </c>
      <c r="F7" s="3"/>
      <c r="G7" t="s">
        <v>715</v>
      </c>
      <c r="H7" s="4">
        <v>-260.2</v>
      </c>
      <c r="I7" s="2">
        <v>1449.54</v>
      </c>
    </row>
    <row r="8" spans="1:9">
      <c r="A8" t="s">
        <v>617</v>
      </c>
      <c r="B8" t="s">
        <v>616</v>
      </c>
      <c r="C8" t="s">
        <v>1199</v>
      </c>
      <c r="D8">
        <v>0</v>
      </c>
      <c r="F8" s="3"/>
      <c r="G8" t="s">
        <v>715</v>
      </c>
      <c r="H8" s="4">
        <v>-126</v>
      </c>
      <c r="I8" s="2">
        <v>827.95</v>
      </c>
    </row>
    <row r="9" spans="1:9">
      <c r="A9" t="s">
        <v>629</v>
      </c>
      <c r="B9" t="s">
        <v>628</v>
      </c>
      <c r="C9" t="s">
        <v>1198</v>
      </c>
      <c r="D9">
        <v>3077</v>
      </c>
      <c r="F9" s="3"/>
      <c r="G9" t="s">
        <v>715</v>
      </c>
      <c r="H9" s="4">
        <v>-196.2</v>
      </c>
      <c r="I9" s="2">
        <v>1435.35</v>
      </c>
    </row>
    <row r="10" spans="1:9">
      <c r="A10" t="s">
        <v>652</v>
      </c>
      <c r="B10" t="s">
        <v>651</v>
      </c>
      <c r="C10" t="s">
        <v>1198</v>
      </c>
      <c r="D10">
        <v>3076</v>
      </c>
      <c r="F10" s="3"/>
      <c r="G10" t="s">
        <v>715</v>
      </c>
      <c r="H10" s="4">
        <v>-80.8</v>
      </c>
      <c r="I10" s="2">
        <v>476.00999999999993</v>
      </c>
    </row>
    <row r="11" spans="1:9">
      <c r="A11" t="s">
        <v>661</v>
      </c>
      <c r="B11" t="s">
        <v>660</v>
      </c>
      <c r="C11" t="s">
        <v>1198</v>
      </c>
      <c r="D11">
        <v>3068</v>
      </c>
      <c r="F11" s="3"/>
      <c r="G11" t="s">
        <v>715</v>
      </c>
      <c r="H11" s="4">
        <v>-70.2</v>
      </c>
      <c r="I11" s="2">
        <v>915.7</v>
      </c>
    </row>
    <row r="12" spans="1:9">
      <c r="A12" t="s">
        <v>672</v>
      </c>
      <c r="B12" t="s">
        <v>671</v>
      </c>
      <c r="C12" t="s">
        <v>1198</v>
      </c>
      <c r="D12">
        <v>3071</v>
      </c>
      <c r="F12" s="3"/>
      <c r="G12" t="s">
        <v>715</v>
      </c>
      <c r="H12" s="4">
        <v>-106.2</v>
      </c>
      <c r="I12" s="2">
        <v>944.79</v>
      </c>
    </row>
    <row r="13" spans="1:9">
      <c r="A13" t="s">
        <v>687</v>
      </c>
      <c r="B13" t="s">
        <v>686</v>
      </c>
      <c r="C13" t="s">
        <v>1198</v>
      </c>
      <c r="D13">
        <v>3069</v>
      </c>
      <c r="E13" t="s">
        <v>714</v>
      </c>
      <c r="F13" s="3">
        <v>50</v>
      </c>
      <c r="G13" t="s">
        <v>715</v>
      </c>
      <c r="H13" s="4">
        <v>-222</v>
      </c>
      <c r="I13" s="2">
        <v>1266.92</v>
      </c>
    </row>
    <row r="14" spans="1:9">
      <c r="A14" t="s">
        <v>704</v>
      </c>
      <c r="B14" t="s">
        <v>703</v>
      </c>
      <c r="C14" t="s">
        <v>1199</v>
      </c>
      <c r="D14">
        <v>0</v>
      </c>
      <c r="F14" s="3"/>
      <c r="G14" t="s">
        <v>715</v>
      </c>
      <c r="H14" s="4">
        <v>-101.6</v>
      </c>
      <c r="I14" s="2">
        <v>937.5099999999999</v>
      </c>
    </row>
    <row r="15" spans="1:9">
      <c r="A15" t="s">
        <v>13</v>
      </c>
      <c r="B15" t="s">
        <v>11</v>
      </c>
      <c r="C15" t="s">
        <v>1199</v>
      </c>
      <c r="D15">
        <v>0</v>
      </c>
      <c r="F15" s="3"/>
      <c r="G15" t="s">
        <v>715</v>
      </c>
      <c r="H15" s="4">
        <v>-115.8</v>
      </c>
      <c r="I15" s="2">
        <v>709.7700000000001</v>
      </c>
    </row>
    <row r="16" spans="1:9">
      <c r="A16" t="s">
        <v>32</v>
      </c>
      <c r="B16" t="s">
        <v>30</v>
      </c>
      <c r="C16" t="s">
        <v>1198</v>
      </c>
      <c r="D16">
        <v>3067</v>
      </c>
      <c r="F16" s="3"/>
      <c r="G16" t="s">
        <v>715</v>
      </c>
      <c r="H16" s="4">
        <v>-101</v>
      </c>
      <c r="I16" s="2">
        <v>782.46</v>
      </c>
    </row>
    <row r="17" spans="1:9">
      <c r="A17" t="s">
        <v>50</v>
      </c>
      <c r="B17" t="s">
        <v>49</v>
      </c>
      <c r="C17" t="s">
        <v>1198</v>
      </c>
      <c r="D17">
        <v>3072</v>
      </c>
      <c r="F17" s="3"/>
      <c r="G17" t="s">
        <v>715</v>
      </c>
      <c r="H17" s="4">
        <v>-244.8</v>
      </c>
      <c r="I17" s="2">
        <v>1272.1000000000001</v>
      </c>
    </row>
    <row r="18" spans="1:9">
      <c r="A18" t="s">
        <v>72</v>
      </c>
      <c r="B18" t="s">
        <v>70</v>
      </c>
      <c r="C18" t="s">
        <v>1199</v>
      </c>
      <c r="D18">
        <v>0</v>
      </c>
      <c r="F18" s="3"/>
      <c r="G18" t="s">
        <v>715</v>
      </c>
      <c r="H18" s="4">
        <v>-118.6</v>
      </c>
      <c r="I18" s="2">
        <v>961.64</v>
      </c>
    </row>
    <row r="19" spans="1:9">
      <c r="A19" t="s">
        <v>91</v>
      </c>
      <c r="B19" t="s">
        <v>89</v>
      </c>
      <c r="C19" t="s">
        <v>1199</v>
      </c>
      <c r="D19">
        <v>0</v>
      </c>
      <c r="F19" s="3"/>
      <c r="G19" t="s">
        <v>715</v>
      </c>
      <c r="H19" s="4">
        <v>-114</v>
      </c>
      <c r="I19" s="2">
        <v>98.76</v>
      </c>
    </row>
    <row r="20" spans="1:9">
      <c r="A20" t="s">
        <v>105</v>
      </c>
      <c r="B20" t="s">
        <v>104</v>
      </c>
      <c r="C20" t="s">
        <v>1199</v>
      </c>
      <c r="D20">
        <v>0</v>
      </c>
      <c r="F20" s="3"/>
      <c r="G20" t="s">
        <v>715</v>
      </c>
      <c r="H20" s="4">
        <v>-102.2</v>
      </c>
      <c r="I20" s="2">
        <v>650.81</v>
      </c>
    </row>
    <row r="21" spans="1:9">
      <c r="A21" t="s">
        <v>120</v>
      </c>
      <c r="B21" t="s">
        <v>118</v>
      </c>
      <c r="C21" t="s">
        <v>1198</v>
      </c>
      <c r="D21">
        <v>3061</v>
      </c>
      <c r="F21" s="3"/>
      <c r="G21" t="s">
        <v>715</v>
      </c>
      <c r="H21" s="4">
        <v>-201</v>
      </c>
      <c r="I21" s="2">
        <v>1325.82</v>
      </c>
    </row>
    <row r="22" spans="1:9">
      <c r="A22" t="s">
        <v>147</v>
      </c>
      <c r="B22" t="s">
        <v>145</v>
      </c>
      <c r="C22" t="s">
        <v>1198</v>
      </c>
      <c r="D22">
        <v>3070</v>
      </c>
      <c r="F22" s="3"/>
      <c r="G22" t="s">
        <v>715</v>
      </c>
      <c r="H22" s="4">
        <v>-50</v>
      </c>
      <c r="I22" s="2">
        <v>335.5</v>
      </c>
    </row>
    <row r="23" spans="1:9">
      <c r="A23" t="s">
        <v>159</v>
      </c>
      <c r="B23" t="s">
        <v>157</v>
      </c>
      <c r="C23" t="s">
        <v>1198</v>
      </c>
      <c r="D23">
        <v>3062</v>
      </c>
      <c r="F23" s="3"/>
      <c r="G23" t="s">
        <v>715</v>
      </c>
      <c r="H23" s="4">
        <v>-146.4</v>
      </c>
      <c r="I23" s="2">
        <v>1392.88</v>
      </c>
    </row>
    <row r="24" spans="1:9">
      <c r="A24" t="s">
        <v>183</v>
      </c>
      <c r="B24" t="s">
        <v>182</v>
      </c>
      <c r="C24" t="s">
        <v>1199</v>
      </c>
      <c r="D24">
        <v>0</v>
      </c>
      <c r="F24" s="3"/>
      <c r="H24" s="4"/>
      <c r="I24" s="2">
        <v>694.11</v>
      </c>
    </row>
    <row r="25" spans="1:9">
      <c r="A25" t="s">
        <v>224</v>
      </c>
      <c r="B25" t="s">
        <v>223</v>
      </c>
      <c r="C25" t="s">
        <v>1199</v>
      </c>
      <c r="D25">
        <v>0</v>
      </c>
      <c r="F25" s="3"/>
      <c r="G25" t="s">
        <v>715</v>
      </c>
      <c r="H25" s="4">
        <v>-120</v>
      </c>
      <c r="I25" s="2">
        <v>961.54</v>
      </c>
    </row>
    <row r="26" spans="1:9">
      <c r="A26" t="s">
        <v>245</v>
      </c>
      <c r="B26" t="s">
        <v>243</v>
      </c>
      <c r="C26" t="s">
        <v>1199</v>
      </c>
      <c r="D26">
        <v>0</v>
      </c>
      <c r="F26" s="3"/>
      <c r="G26" t="s">
        <v>715</v>
      </c>
      <c r="H26" s="4">
        <v>-300.6</v>
      </c>
      <c r="I26" s="2">
        <v>2255.4300000000003</v>
      </c>
    </row>
    <row r="27" spans="1:9">
      <c r="A27" t="s">
        <v>281</v>
      </c>
      <c r="B27" t="s">
        <v>279</v>
      </c>
      <c r="C27" t="s">
        <v>1198</v>
      </c>
      <c r="D27">
        <v>3074</v>
      </c>
      <c r="E27" t="s">
        <v>714</v>
      </c>
      <c r="F27" s="3">
        <v>100</v>
      </c>
      <c r="G27" t="s">
        <v>715</v>
      </c>
      <c r="H27" s="4">
        <v>-121</v>
      </c>
      <c r="I27" s="2">
        <v>1569.08</v>
      </c>
    </row>
    <row r="28" spans="1:9">
      <c r="A28" t="s">
        <v>311</v>
      </c>
      <c r="B28" t="s">
        <v>310</v>
      </c>
      <c r="C28" t="s">
        <v>1199</v>
      </c>
      <c r="D28">
        <v>0</v>
      </c>
      <c r="F28" s="3"/>
      <c r="H28" s="4"/>
      <c r="I28" s="2">
        <v>256.31</v>
      </c>
    </row>
    <row r="29" spans="1:9">
      <c r="A29" t="s">
        <v>315</v>
      </c>
      <c r="B29" t="s">
        <v>314</v>
      </c>
      <c r="C29" t="s">
        <v>1199</v>
      </c>
      <c r="D29">
        <v>0</v>
      </c>
      <c r="E29" t="s">
        <v>714</v>
      </c>
      <c r="F29" s="3">
        <v>50</v>
      </c>
      <c r="G29" t="s">
        <v>715</v>
      </c>
      <c r="H29" s="4">
        <v>-69.8</v>
      </c>
      <c r="I29" s="2">
        <v>108.36</v>
      </c>
    </row>
    <row r="30" spans="1:9">
      <c r="A30" t="s">
        <v>319</v>
      </c>
      <c r="B30" t="s">
        <v>317</v>
      </c>
      <c r="C30" t="s">
        <v>1199</v>
      </c>
      <c r="D30">
        <v>0</v>
      </c>
      <c r="F30" s="3"/>
      <c r="G30" t="s">
        <v>715</v>
      </c>
      <c r="H30" s="4">
        <v>-106.8</v>
      </c>
      <c r="I30" s="2">
        <v>1046.8300000000002</v>
      </c>
    </row>
    <row r="31" spans="1:9">
      <c r="A31" t="s">
        <v>336</v>
      </c>
      <c r="B31" t="s">
        <v>334</v>
      </c>
      <c r="C31" t="s">
        <v>1199</v>
      </c>
      <c r="D31">
        <v>0</v>
      </c>
      <c r="F31" s="3"/>
      <c r="G31" t="s">
        <v>715</v>
      </c>
      <c r="H31" s="4">
        <v>-298.4</v>
      </c>
      <c r="I31" s="2">
        <v>1162.52</v>
      </c>
    </row>
    <row r="32" spans="1:9">
      <c r="A32" t="s">
        <v>360</v>
      </c>
      <c r="B32" t="s">
        <v>359</v>
      </c>
      <c r="C32" t="s">
        <v>1198</v>
      </c>
      <c r="D32">
        <v>3081</v>
      </c>
      <c r="F32" s="3"/>
      <c r="G32" t="s">
        <v>715</v>
      </c>
      <c r="H32" s="4">
        <v>-115.4</v>
      </c>
      <c r="I32" s="2">
        <v>260.03</v>
      </c>
    </row>
    <row r="33" spans="1:9">
      <c r="A33" t="s">
        <v>368</v>
      </c>
      <c r="B33" t="s">
        <v>367</v>
      </c>
      <c r="C33" t="s">
        <v>1198</v>
      </c>
      <c r="D33">
        <v>3065</v>
      </c>
      <c r="F33" s="3"/>
      <c r="G33" t="s">
        <v>715</v>
      </c>
      <c r="H33" s="4">
        <v>-80.8</v>
      </c>
      <c r="I33" s="2">
        <v>434.77000000000004</v>
      </c>
    </row>
    <row r="34" spans="1:9">
      <c r="A34" t="s">
        <v>377</v>
      </c>
      <c r="B34" t="s">
        <v>375</v>
      </c>
      <c r="C34" t="s">
        <v>1198</v>
      </c>
      <c r="D34">
        <v>3064</v>
      </c>
      <c r="F34" s="3"/>
      <c r="G34" t="s">
        <v>715</v>
      </c>
      <c r="H34" s="4">
        <v>-161.2</v>
      </c>
      <c r="I34" s="2">
        <v>819.46</v>
      </c>
    </row>
    <row r="35" spans="1:9">
      <c r="A35" t="s">
        <v>395</v>
      </c>
      <c r="B35" t="s">
        <v>394</v>
      </c>
      <c r="C35" t="s">
        <v>1199</v>
      </c>
      <c r="D35">
        <v>0</v>
      </c>
      <c r="F35" s="3"/>
      <c r="G35" t="s">
        <v>715</v>
      </c>
      <c r="H35" s="4">
        <v>-190.6</v>
      </c>
      <c r="I35" s="2">
        <v>587.74</v>
      </c>
    </row>
    <row r="36" spans="1:9">
      <c r="A36" t="s">
        <v>407</v>
      </c>
      <c r="B36" t="s">
        <v>406</v>
      </c>
      <c r="C36" t="s">
        <v>1199</v>
      </c>
      <c r="D36">
        <v>0</v>
      </c>
      <c r="F36" s="3"/>
      <c r="G36" t="s">
        <v>715</v>
      </c>
      <c r="H36" s="4">
        <v>-145.6</v>
      </c>
      <c r="I36" s="2">
        <v>636.3299999999999</v>
      </c>
    </row>
    <row r="37" spans="1:9">
      <c r="A37" t="s">
        <v>418</v>
      </c>
      <c r="B37" t="s">
        <v>417</v>
      </c>
      <c r="C37" t="s">
        <v>1198</v>
      </c>
      <c r="D37">
        <v>3080</v>
      </c>
      <c r="F37" s="3"/>
      <c r="H37" s="4"/>
      <c r="I37" s="2">
        <v>85.49</v>
      </c>
    </row>
    <row r="38" spans="1:9">
      <c r="A38" t="s">
        <v>421</v>
      </c>
      <c r="B38" t="s">
        <v>420</v>
      </c>
      <c r="C38" t="s">
        <v>1198</v>
      </c>
      <c r="D38">
        <v>3076</v>
      </c>
      <c r="F38" s="3"/>
      <c r="G38" t="s">
        <v>715</v>
      </c>
      <c r="H38" s="4">
        <v>-80</v>
      </c>
      <c r="I38" s="2">
        <v>431.5</v>
      </c>
    </row>
    <row r="39" spans="1:9">
      <c r="A39" t="s">
        <v>431</v>
      </c>
      <c r="B39" t="s">
        <v>430</v>
      </c>
      <c r="C39" t="s">
        <v>1198</v>
      </c>
      <c r="D39">
        <v>3079</v>
      </c>
      <c r="F39" s="3"/>
      <c r="G39" t="s">
        <v>715</v>
      </c>
      <c r="H39" s="4">
        <v>-60</v>
      </c>
      <c r="I39" s="2">
        <v>1594.24</v>
      </c>
    </row>
    <row r="40" spans="1:9">
      <c r="A40" t="s">
        <v>457</v>
      </c>
      <c r="B40" t="s">
        <v>455</v>
      </c>
      <c r="C40" t="s">
        <v>1199</v>
      </c>
      <c r="D40">
        <v>0</v>
      </c>
      <c r="F40" s="3"/>
      <c r="G40" t="s">
        <v>715</v>
      </c>
      <c r="H40" s="4">
        <v>-130</v>
      </c>
      <c r="I40" s="2">
        <v>894.2</v>
      </c>
    </row>
    <row r="41" spans="1:9">
      <c r="A41" t="s">
        <v>472</v>
      </c>
      <c r="B41" t="s">
        <v>471</v>
      </c>
      <c r="C41" t="s">
        <v>1199</v>
      </c>
      <c r="D41">
        <v>0</v>
      </c>
      <c r="F41" s="3"/>
      <c r="G41" t="s">
        <v>715</v>
      </c>
      <c r="H41" s="4">
        <v>-132.4</v>
      </c>
      <c r="I41" s="2">
        <v>899.4</v>
      </c>
    </row>
    <row r="42" spans="1:9">
      <c r="A42" t="s">
        <v>487</v>
      </c>
      <c r="B42" t="s">
        <v>486</v>
      </c>
      <c r="C42" t="s">
        <v>1198</v>
      </c>
      <c r="D42">
        <v>3078</v>
      </c>
      <c r="F42" s="3"/>
      <c r="G42" t="s">
        <v>715</v>
      </c>
      <c r="H42" s="4">
        <v>-113.4</v>
      </c>
      <c r="I42" s="2">
        <v>1195.6299999999999</v>
      </c>
    </row>
    <row r="43" spans="1:9">
      <c r="A43" t="s">
        <v>505</v>
      </c>
      <c r="B43" t="s">
        <v>504</v>
      </c>
      <c r="C43" t="s">
        <v>1199</v>
      </c>
      <c r="D43">
        <v>0</v>
      </c>
      <c r="F43" s="3"/>
      <c r="G43" t="s">
        <v>715</v>
      </c>
      <c r="H43" s="4">
        <v>-233.2</v>
      </c>
      <c r="I43" s="2">
        <v>1758.38</v>
      </c>
    </row>
    <row r="44" spans="1:9">
      <c r="A44" t="s">
        <v>528</v>
      </c>
      <c r="B44" t="s">
        <v>527</v>
      </c>
      <c r="C44" t="s">
        <v>1198</v>
      </c>
      <c r="D44">
        <v>3066</v>
      </c>
      <c r="F44" s="3"/>
      <c r="G44" t="s">
        <v>715</v>
      </c>
      <c r="H44" s="4">
        <v>-176.6</v>
      </c>
      <c r="I44" s="2">
        <v>1635.15</v>
      </c>
    </row>
    <row r="45" spans="1:9">
      <c r="A45" t="s">
        <v>546</v>
      </c>
      <c r="B45" t="s">
        <v>545</v>
      </c>
      <c r="C45" t="s">
        <v>1198</v>
      </c>
      <c r="D45">
        <v>3080</v>
      </c>
      <c r="F45" s="3"/>
      <c r="H45" s="4"/>
      <c r="I45" s="2">
        <v>84.91</v>
      </c>
    </row>
    <row r="46" spans="1:9">
      <c r="A46" t="s">
        <v>549</v>
      </c>
      <c r="B46" t="s">
        <v>548</v>
      </c>
      <c r="C46" t="s">
        <v>1199</v>
      </c>
      <c r="D46">
        <v>0</v>
      </c>
      <c r="F46" s="3"/>
      <c r="H46" s="4"/>
      <c r="I46" s="2">
        <v>335.17</v>
      </c>
    </row>
    <row r="47" spans="1:9">
      <c r="A47" t="s">
        <v>556</v>
      </c>
      <c r="B47" t="s">
        <v>555</v>
      </c>
      <c r="C47" t="s">
        <v>1198</v>
      </c>
      <c r="D47">
        <v>3066</v>
      </c>
      <c r="F47" s="3"/>
      <c r="H47" s="4"/>
      <c r="I47" s="2">
        <v>453.43</v>
      </c>
    </row>
    <row r="48" spans="1:9">
      <c r="A48"/>
      <c r="B48"/>
      <c r="C48"/>
      <c r="D48"/>
      <c r="F48" s="3">
        <f ca="1">SUBTOTAL(109,Table4[EXTRA])</f>
        <v>0</v>
      </c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2026-07-16T02:09:13Z</dcterms:created>
  <dcterms:modified xsi:type="dcterms:W3CDTF">2026-07-16T02:09:13Z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