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<sst xmlns="http://schemas.openxmlformats.org/spreadsheetml/2006/main" uniqueCount="1497" count="7091">
  <si>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</si>
  <si>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</si>
  <si>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</si>
  <si>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</si>
  <si>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</si>
  <si>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</si>
  <si>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</si>
  <si>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</si>
  <si>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</si>
  <si>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</si>
  <si>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1971033487</t>
  </si>
  <si>
    <t>D102</t>
  </si>
  <si>
    <t>Pugmill P13 TO (323-6779) Westpark Subdivision Ph 1 2 and 3</t>
  </si>
  <si>
    <t>R006864</t>
  </si>
  <si>
    <t>06-25-2026 to 07-01-2026</t>
  </si>
  <si>
    <t>1971033515</t>
  </si>
  <si>
    <t>Pugmill P13 TO (323-6812) BCMUD 48A Ph 1 Peachtree Det-MG</t>
  </si>
  <si>
    <t>1971033528</t>
  </si>
  <si>
    <t>Pugmill P13 TO (323-5052) BRISTOL FRIENDSWOOD</t>
  </si>
  <si>
    <t>1971033554</t>
  </si>
  <si>
    <t>1971033585</t>
  </si>
  <si>
    <t xml:space="preserve">Pugmill P13 TO (323-6662) LAKESIDE BAYOU SEC 3 wsd paving </t>
  </si>
  <si>
    <t>1971033618</t>
  </si>
  <si>
    <t>Pugmill P13 TO (323-6975) MIDLINE SEC 8</t>
  </si>
  <si>
    <t>1971033646</t>
  </si>
  <si>
    <t>1971033664</t>
  </si>
  <si>
    <t>1971033690</t>
  </si>
  <si>
    <t>1971033704</t>
  </si>
  <si>
    <t>1971033731</t>
  </si>
  <si>
    <t>1930005558</t>
  </si>
  <si>
    <t>D123</t>
  </si>
  <si>
    <t>Pugmill P5 TO (323-7037) Allison Park Sec 7 WSDP</t>
  </si>
  <si>
    <t>R006855</t>
  </si>
  <si>
    <t>1930005568</t>
  </si>
  <si>
    <t>Pugmill P5 TO (323-6324) Karsten Blvd Ph 3</t>
  </si>
  <si>
    <t>1930005582</t>
  </si>
  <si>
    <t>Pugmill P5 TO (323-811) MW INDUSTRIAL</t>
  </si>
  <si>
    <t>1930005603</t>
  </si>
  <si>
    <t>Pugmill P5 TO (323-7260) Park South View Phase 2</t>
  </si>
  <si>
    <t>1930005614</t>
  </si>
  <si>
    <t>1930005628</t>
  </si>
  <si>
    <t>1972017372</t>
  </si>
  <si>
    <t>Pugmill P15 TO (323-7037) Allison Park Sec 7 WSDP</t>
  </si>
  <si>
    <t>1972017380</t>
  </si>
  <si>
    <t xml:space="preserve">Pugmill P15 TO (323-6372) Constellation - Cullen </t>
  </si>
  <si>
    <t>1972017385</t>
  </si>
  <si>
    <t>Pugmill P15 TO (323-6961) Blue Ridge Commerce E Det-MG</t>
  </si>
  <si>
    <t>1972017392</t>
  </si>
  <si>
    <t>Pugmill P15 TO (323-6586) Piccolina 3</t>
  </si>
  <si>
    <t>1972017401</t>
  </si>
  <si>
    <t>1972017412</t>
  </si>
  <si>
    <t>Pugmill P15 TO (323-6717) El FrancoLeePrk AsphltRprs Mant Rltdltems HCPct1-</t>
  </si>
  <si>
    <t>1972017424</t>
  </si>
  <si>
    <t>Pugmill P15 TO (323-7231) HCTRA Fellows Rd at Bltwy 8 Imprv</t>
  </si>
  <si>
    <t>1972017431</t>
  </si>
  <si>
    <t>1972017439</t>
  </si>
  <si>
    <t>1972017446</t>
  </si>
  <si>
    <t xml:space="preserve">Pugmill P15 TO (323-6610) Clear Brook City Area </t>
  </si>
  <si>
    <t>1972017455</t>
  </si>
  <si>
    <t>1972017461</t>
  </si>
  <si>
    <t>1972017467</t>
  </si>
  <si>
    <t xml:space="preserve">Pugmill P15 TO (323-5401) Mustang Park Reno and New Construction </t>
  </si>
  <si>
    <t>1972017470</t>
  </si>
  <si>
    <t>1972017479</t>
  </si>
  <si>
    <t>Pugmill P15 TO (323-5420) Sienna Sec 85 WSD</t>
  </si>
  <si>
    <t>1972017487</t>
  </si>
  <si>
    <t xml:space="preserve">Pugmill P15 TO (323-6053) Interplast Warehouse </t>
  </si>
  <si>
    <t>1972017499</t>
  </si>
  <si>
    <t>1972017508</t>
  </si>
  <si>
    <t>1972017516</t>
  </si>
  <si>
    <t>1972017528</t>
  </si>
  <si>
    <t>1972017534</t>
  </si>
  <si>
    <t>1972017540</t>
  </si>
  <si>
    <t>1972017542</t>
  </si>
  <si>
    <t xml:space="preserve">Pugmill P15 TO (323-7104) Houston Toyota Center Expansion and Renovation </t>
  </si>
  <si>
    <t>1972017551</t>
  </si>
  <si>
    <t>1972017563</t>
  </si>
  <si>
    <t xml:space="preserve">Pugmill P15 TO (323-5571) HCPC REVITALIZATION </t>
  </si>
  <si>
    <t>1972017570</t>
  </si>
  <si>
    <t>1972017579</t>
  </si>
  <si>
    <t>1972017589</t>
  </si>
  <si>
    <t>Pugmill P15 TO (323-1556) Bumet Bayland Park Phase 1</t>
  </si>
  <si>
    <t>1972017598</t>
  </si>
  <si>
    <t>Pugmill P15 TO (323-6892) TXDOT-H.CO-UA-90 - 0027-10-077 - O.S.T.</t>
  </si>
  <si>
    <t>1972017606</t>
  </si>
  <si>
    <t>1972017614</t>
  </si>
  <si>
    <t>1972017624</t>
  </si>
  <si>
    <t>1972017635</t>
  </si>
  <si>
    <t>1972017641</t>
  </si>
  <si>
    <t>1972017654</t>
  </si>
  <si>
    <t>1972017661</t>
  </si>
  <si>
    <t xml:space="preserve">Pugmill P15 TO (323-6318) St Luke Sanitary Sewer </t>
  </si>
  <si>
    <t>1972017670</t>
  </si>
  <si>
    <t>1972017678</t>
  </si>
  <si>
    <t>1972017687</t>
  </si>
  <si>
    <t>1972017691</t>
  </si>
  <si>
    <t>1972017692</t>
  </si>
  <si>
    <t>Pugmill P15 TO (323-6402) ASHTON VILLAGE Drng Imprv WBS</t>
  </si>
  <si>
    <t>1972017700</t>
  </si>
  <si>
    <t>1972017710</t>
  </si>
  <si>
    <t>1972017717</t>
  </si>
  <si>
    <t xml:space="preserve">Pugmill P15 TO (323-7306) Mission St. Paul </t>
  </si>
  <si>
    <t>1972017729</t>
  </si>
  <si>
    <t>1972017740</t>
  </si>
  <si>
    <t>1972017750</t>
  </si>
  <si>
    <t>Pugmill P15 TO (323-5992) Harris FM 865</t>
  </si>
  <si>
    <t>1972017759</t>
  </si>
  <si>
    <t>1972017766</t>
  </si>
  <si>
    <t>1972017768</t>
  </si>
  <si>
    <t>1973081217</t>
  </si>
  <si>
    <t>D167</t>
  </si>
  <si>
    <t>Pugmill P3 TO (323-7286) 323-7286</t>
  </si>
  <si>
    <t>R006861</t>
  </si>
  <si>
    <t>1973081278</t>
  </si>
  <si>
    <t>Pugmill P3 TO (323-6215) DEWBERRY HILLS SEC 1</t>
  </si>
  <si>
    <t>1973081312</t>
  </si>
  <si>
    <t>Pugmill P3 TO (323-6640) TAMARRON SEC 77</t>
  </si>
  <si>
    <t>1973081348</t>
  </si>
  <si>
    <t>Pugmill P3 TO (323-7014) TAMARRON SEC 75</t>
  </si>
  <si>
    <t>1973081948</t>
  </si>
  <si>
    <t>1973081992</t>
  </si>
  <si>
    <t>1973082033</t>
  </si>
  <si>
    <t>Pugmill P3 TO (323-7275) Beacon Hill Sec 8 WSD</t>
  </si>
  <si>
    <t>1973082078</t>
  </si>
  <si>
    <t>1936027033</t>
  </si>
  <si>
    <t>D173</t>
  </si>
  <si>
    <t>Pugmill P10 TO (323-6555) AUDUBON HERON RUN SEC 14 WSDP</t>
  </si>
  <si>
    <t>R006862</t>
  </si>
  <si>
    <t>1936027044</t>
  </si>
  <si>
    <t>Pugmill P10 TO (323-190) MCMUD#123 - Two Step Blvd. - OFF-SITE</t>
  </si>
  <si>
    <t>1936027053</t>
  </si>
  <si>
    <t xml:space="preserve">Pugmill P10 TO (323-5610) Shena Ranch </t>
  </si>
  <si>
    <t>1936027062</t>
  </si>
  <si>
    <t>Pugmill P10 TO (323-7149) KRESSTON SEC 10</t>
  </si>
  <si>
    <t>1936027073</t>
  </si>
  <si>
    <t>1936027082</t>
  </si>
  <si>
    <t>1936027089</t>
  </si>
  <si>
    <t>1936027098</t>
  </si>
  <si>
    <t>1936027110</t>
  </si>
  <si>
    <t>Pugmill P10 TO (323-5248) Chapel Run Phase 3 Det AND MG and Sec 5 WSDP</t>
  </si>
  <si>
    <t>1936027117</t>
  </si>
  <si>
    <t>1936027124</t>
  </si>
  <si>
    <t>1936027129</t>
  </si>
  <si>
    <t>1936027142</t>
  </si>
  <si>
    <t>1936027150</t>
  </si>
  <si>
    <t>1936027159</t>
  </si>
  <si>
    <t>1936027169</t>
  </si>
  <si>
    <t>1936027175</t>
  </si>
  <si>
    <t>1936027245</t>
  </si>
  <si>
    <t>1936027252</t>
  </si>
  <si>
    <t>1936027259</t>
  </si>
  <si>
    <t>Pugmill P10 TO (323-6355) Foster Reserve PH 1 Sec 1-3</t>
  </si>
  <si>
    <t>1936027266</t>
  </si>
  <si>
    <t>1936027276</t>
  </si>
  <si>
    <t>Pugmill P10 TO (323-6670) Sherbrooke Sec 1B</t>
  </si>
  <si>
    <t>1936027286</t>
  </si>
  <si>
    <t>1936027292</t>
  </si>
  <si>
    <t>1936027299</t>
  </si>
  <si>
    <t>1936027308</t>
  </si>
  <si>
    <t>1936027313</t>
  </si>
  <si>
    <t xml:space="preserve">Pugmill P10 TO (323-6794) MAGNOLIA SPRING SEC 11-WSD and PAVING </t>
  </si>
  <si>
    <t>1936027318</t>
  </si>
  <si>
    <t>1936027324</t>
  </si>
  <si>
    <t>1936027331</t>
  </si>
  <si>
    <t>1936027342</t>
  </si>
  <si>
    <t>Pugmill P10 TO (323-758) Two Step FARM L/S</t>
  </si>
  <si>
    <t>1936027351</t>
  </si>
  <si>
    <t>1936027358</t>
  </si>
  <si>
    <t xml:space="preserve">Pugmill P10 TO (323-5171) Firesong Dedication </t>
  </si>
  <si>
    <t>1936027365</t>
  </si>
  <si>
    <t xml:space="preserve">Pugmill P10 TO (323-5321) Woodhaven West PH 1 MGD </t>
  </si>
  <si>
    <t>1936027374</t>
  </si>
  <si>
    <t>1936027378</t>
  </si>
  <si>
    <t>1936027380</t>
  </si>
  <si>
    <t>1936027383</t>
  </si>
  <si>
    <t>1936027388</t>
  </si>
  <si>
    <t>1971033478</t>
  </si>
  <si>
    <t>D209</t>
  </si>
  <si>
    <t xml:space="preserve">Pugmill P13 TO (323-6164) LAKESIDE BAYOU SEC1 AND LAKE RIDGE LANE </t>
  </si>
  <si>
    <t>R006857</t>
  </si>
  <si>
    <t>1971033525</t>
  </si>
  <si>
    <t>1971033539</t>
  </si>
  <si>
    <t>Pugmill P13 TO (323-6064) Samara Ph 4</t>
  </si>
  <si>
    <t>1971033564</t>
  </si>
  <si>
    <t>1971033608</t>
  </si>
  <si>
    <t>Pugmill P13 TO (323-6793) LAGO MAR POD 10 SEC 4 WSD</t>
  </si>
  <si>
    <t>1971033741</t>
  </si>
  <si>
    <t>Pugmill P13 TO (323-3091) Alvin Lift Station No 23</t>
  </si>
  <si>
    <t>1971033759</t>
  </si>
  <si>
    <t>Pugmill P13 TO (323-6869) Running Spring Drive Utility Relocation Ph 99</t>
  </si>
  <si>
    <t>1971033787</t>
  </si>
  <si>
    <t xml:space="preserve">Pugmill P13 TO (323-6806) MIDLINE SEC 6 WSDP </t>
  </si>
  <si>
    <t>1971033811</t>
  </si>
  <si>
    <t>1971033825</t>
  </si>
  <si>
    <t>1971033845</t>
  </si>
  <si>
    <t>1971033852</t>
  </si>
  <si>
    <t>1971033872</t>
  </si>
  <si>
    <t>1971033892</t>
  </si>
  <si>
    <t>1971033903</t>
  </si>
  <si>
    <t xml:space="preserve">Pugmill P13 TO (323-6279) TXDOT - GALVESTON - SH 146 - LEAGUE CITY </t>
  </si>
  <si>
    <t>1971033920</t>
  </si>
  <si>
    <t>1971034144</t>
  </si>
  <si>
    <t>1971034169</t>
  </si>
  <si>
    <t>1971034193</t>
  </si>
  <si>
    <t>Pugmill P13 TO (323-6799) TXDOT - GALV. CO. FM 646 - 2523-03-014</t>
  </si>
  <si>
    <t>1971034217</t>
  </si>
  <si>
    <t>Pugmill P13 TO (323-6603) Lago Mar Section 1B (ROBERTO)</t>
  </si>
  <si>
    <t>1971034242</t>
  </si>
  <si>
    <t>Pugmill P13 TO (323-5642) Clear Lake City Water Authority Water Plant No. 3</t>
  </si>
  <si>
    <t>1971034268</t>
  </si>
  <si>
    <t>1971034402</t>
  </si>
  <si>
    <t>Pugmill P13 TO (323-6278) FM 1462 Roadway Improvements</t>
  </si>
  <si>
    <t>1971034416</t>
  </si>
  <si>
    <t>1971034444</t>
  </si>
  <si>
    <t>1971034461</t>
  </si>
  <si>
    <t>1971034484</t>
  </si>
  <si>
    <t>1971034499</t>
  </si>
  <si>
    <t xml:space="preserve">Pugmill P13 TO (323-7129) SWR Warehouse Expansion </t>
  </si>
  <si>
    <t>1971034505</t>
  </si>
  <si>
    <t>1972017545</t>
  </si>
  <si>
    <t>D210</t>
  </si>
  <si>
    <t>R006865</t>
  </si>
  <si>
    <t>1972017553</t>
  </si>
  <si>
    <t xml:space="preserve">Pugmill P15 TO (323-5575) The Westermark Apartments </t>
  </si>
  <si>
    <t>1972017564</t>
  </si>
  <si>
    <t>1972017573</t>
  </si>
  <si>
    <t>1972017584</t>
  </si>
  <si>
    <t>Pugmill P15 TO (323-6785) General Drng System Repairs in S Houth HC</t>
  </si>
  <si>
    <t>1972017594</t>
  </si>
  <si>
    <t>1972017602</t>
  </si>
  <si>
    <t>1972017611</t>
  </si>
  <si>
    <t>1972017622</t>
  </si>
  <si>
    <t>1972017633</t>
  </si>
  <si>
    <t>1972017644</t>
  </si>
  <si>
    <t>1972017651</t>
  </si>
  <si>
    <t>Pugmill P15 TO (323-859) Baytown East WWTP - LEM</t>
  </si>
  <si>
    <t>1972017667</t>
  </si>
  <si>
    <t>1972017679</t>
  </si>
  <si>
    <t>1972017696</t>
  </si>
  <si>
    <t>1972017702</t>
  </si>
  <si>
    <t>1972017712</t>
  </si>
  <si>
    <t>1972017724</t>
  </si>
  <si>
    <t>1972017734</t>
  </si>
  <si>
    <t>1972017746</t>
  </si>
  <si>
    <t>1936027031</t>
  </si>
  <si>
    <t>D279</t>
  </si>
  <si>
    <t>R006858</t>
  </si>
  <si>
    <t>1936027040</t>
  </si>
  <si>
    <t>1936027048</t>
  </si>
  <si>
    <t>1936027059</t>
  </si>
  <si>
    <t>1936027068</t>
  </si>
  <si>
    <t>1936027077</t>
  </si>
  <si>
    <t>1936027088</t>
  </si>
  <si>
    <t>1936027099</t>
  </si>
  <si>
    <t>1936027108</t>
  </si>
  <si>
    <t>1936027114</t>
  </si>
  <si>
    <t>1936027120</t>
  </si>
  <si>
    <t>1936027141</t>
  </si>
  <si>
    <t>1936027152</t>
  </si>
  <si>
    <t>1936027162</t>
  </si>
  <si>
    <t>1936027170</t>
  </si>
  <si>
    <t>1936027176</t>
  </si>
  <si>
    <t xml:space="preserve">Pugmill P10 TO (323-4880) Goodson Loop RV Park </t>
  </si>
  <si>
    <t>1936027184</t>
  </si>
  <si>
    <t>1936027190</t>
  </si>
  <si>
    <t>1936027193</t>
  </si>
  <si>
    <t>1936027198</t>
  </si>
  <si>
    <t>1936027206</t>
  </si>
  <si>
    <t>1936027218</t>
  </si>
  <si>
    <t>1936027223</t>
  </si>
  <si>
    <t>1936027228</t>
  </si>
  <si>
    <t>1936027234</t>
  </si>
  <si>
    <t>1936027239</t>
  </si>
  <si>
    <t>1936027241</t>
  </si>
  <si>
    <t>Pugmill P10 TO (323-6028) ESCONDIDO SEC 11 POND A1-C1-C2</t>
  </si>
  <si>
    <t>1936027248</t>
  </si>
  <si>
    <t>1936027256</t>
  </si>
  <si>
    <t>1936027268</t>
  </si>
  <si>
    <t>1936027277</t>
  </si>
  <si>
    <t>1936027280</t>
  </si>
  <si>
    <t>1936027287</t>
  </si>
  <si>
    <t>1936027294</t>
  </si>
  <si>
    <t>1936027300</t>
  </si>
  <si>
    <t>1936027307</t>
  </si>
  <si>
    <t>1936027314</t>
  </si>
  <si>
    <t>1936027316</t>
  </si>
  <si>
    <t>1936027321</t>
  </si>
  <si>
    <t>1936027327</t>
  </si>
  <si>
    <t>Pugmill P10 TO (323-6287) MONTGOMERY FM 1488 - 0523-09-009</t>
  </si>
  <si>
    <t>1936027334</t>
  </si>
  <si>
    <t>1936027341</t>
  </si>
  <si>
    <t>1936027349</t>
  </si>
  <si>
    <t>1936027357</t>
  </si>
  <si>
    <t>1936027363</t>
  </si>
  <si>
    <t>1936027368</t>
  </si>
  <si>
    <t>1936027372</t>
  </si>
  <si>
    <t>1936027377</t>
  </si>
  <si>
    <t>1936027379</t>
  </si>
  <si>
    <t>1936027382</t>
  </si>
  <si>
    <t>1936027386</t>
  </si>
  <si>
    <t>1936027392</t>
  </si>
  <si>
    <t>1936027400</t>
  </si>
  <si>
    <t>Pugmill P10 TO (323-6743) Audubon Heron Run Sec 13</t>
  </si>
  <si>
    <t>1936027406</t>
  </si>
  <si>
    <t>1936027411</t>
  </si>
  <si>
    <t>1936027419</t>
  </si>
  <si>
    <t>1936027424</t>
  </si>
  <si>
    <t>1936027428</t>
  </si>
  <si>
    <t xml:space="preserve">Pugmill P10 TO (323-5329) CLOPTON FARMS SEC 6 WSDP </t>
  </si>
  <si>
    <t>1936027430</t>
  </si>
  <si>
    <t>1936027027</t>
  </si>
  <si>
    <t>D302</t>
  </si>
  <si>
    <t>R006859</t>
  </si>
  <si>
    <t>1936027035</t>
  </si>
  <si>
    <t>1936027046</t>
  </si>
  <si>
    <t>1936027054</t>
  </si>
  <si>
    <t>1936027065</t>
  </si>
  <si>
    <t xml:space="preserve">Pugmill P10 TO (323-5620) Anderson ISD </t>
  </si>
  <si>
    <t>1936027075</t>
  </si>
  <si>
    <t>1936027084</t>
  </si>
  <si>
    <t>1936027092</t>
  </si>
  <si>
    <t>1936027100</t>
  </si>
  <si>
    <t>1936027109</t>
  </si>
  <si>
    <t>1936027115</t>
  </si>
  <si>
    <t>1936027119</t>
  </si>
  <si>
    <t>1936027121</t>
  </si>
  <si>
    <t>1936027126</t>
  </si>
  <si>
    <t>1936027132</t>
  </si>
  <si>
    <t>1936027137</t>
  </si>
  <si>
    <t>1936027148</t>
  </si>
  <si>
    <t>1936027157</t>
  </si>
  <si>
    <t>1936027163</t>
  </si>
  <si>
    <t>1936027173</t>
  </si>
  <si>
    <t>1936027180</t>
  </si>
  <si>
    <t>1936027187</t>
  </si>
  <si>
    <t>1936027192</t>
  </si>
  <si>
    <t>1936027194</t>
  </si>
  <si>
    <t>1936027199</t>
  </si>
  <si>
    <t>1936027204</t>
  </si>
  <si>
    <t>Pugmill P10 TO (323-6420) WOODLANDS VILLAGE OF STERLING RIDGE-DET PONDS</t>
  </si>
  <si>
    <t>1936027214</t>
  </si>
  <si>
    <t>1936027221</t>
  </si>
  <si>
    <t>1936027229</t>
  </si>
  <si>
    <t>1936027235</t>
  </si>
  <si>
    <t>1936027240</t>
  </si>
  <si>
    <t>1936027254</t>
  </si>
  <si>
    <t>1936027263</t>
  </si>
  <si>
    <t>1936027273</t>
  </si>
  <si>
    <t>1936027284</t>
  </si>
  <si>
    <t>1936027291</t>
  </si>
  <si>
    <t>1936027298</t>
  </si>
  <si>
    <t>1936027305</t>
  </si>
  <si>
    <t>1936027310</t>
  </si>
  <si>
    <t>1936027315</t>
  </si>
  <si>
    <t>1936027317</t>
  </si>
  <si>
    <t>1936027323</t>
  </si>
  <si>
    <t>1936027329</t>
  </si>
  <si>
    <t>1936027338</t>
  </si>
  <si>
    <t>1936027347</t>
  </si>
  <si>
    <t>1936027356</t>
  </si>
  <si>
    <t>1936027361</t>
  </si>
  <si>
    <t>1936027367</t>
  </si>
  <si>
    <t>1936027381</t>
  </si>
  <si>
    <t>1936027387</t>
  </si>
  <si>
    <t>1936027395</t>
  </si>
  <si>
    <t>1936027401</t>
  </si>
  <si>
    <t>1936027408</t>
  </si>
  <si>
    <t>1936027413</t>
  </si>
  <si>
    <t>1936027420</t>
  </si>
  <si>
    <t>1936027425</t>
  </si>
  <si>
    <t>1936027427</t>
  </si>
  <si>
    <t>1936027429</t>
  </si>
  <si>
    <t>1930005559</t>
  </si>
  <si>
    <t>D304</t>
  </si>
  <si>
    <t>R006863</t>
  </si>
  <si>
    <t>1930005570</t>
  </si>
  <si>
    <t>1930005583</t>
  </si>
  <si>
    <t>1930005595</t>
  </si>
  <si>
    <t>Pugmill P5 TO (323-6842) COH-48IN WL-SH288 TO CULLEN BLVD ALNG OREM DR</t>
  </si>
  <si>
    <t>1930005611</t>
  </si>
  <si>
    <t>1930005623</t>
  </si>
  <si>
    <t>Pugmill P5 TO (323-859) Baytown East WWTP - LEM</t>
  </si>
  <si>
    <t>1930005632</t>
  </si>
  <si>
    <t>Pugmill P5 TO (323-6785) General Drng System Repairs in S Houth HC</t>
  </si>
  <si>
    <t>1937030354</t>
  </si>
  <si>
    <t>Pugmill P11 TO (323-6963) BEAMER ROAD PH 1B</t>
  </si>
  <si>
    <t>1937030368</t>
  </si>
  <si>
    <t>Pugmill P11 TO (323-6324) Karsten Blvd Ph 3</t>
  </si>
  <si>
    <t>1937030377</t>
  </si>
  <si>
    <t>Pugmill P11 TO (323-6648) SHERWOOD WL REP 25-05002</t>
  </si>
  <si>
    <t>1937030394</t>
  </si>
  <si>
    <t>Pugmill P11 TO (323-5875) MERIDIANA SEC 28C</t>
  </si>
  <si>
    <t>1937030403</t>
  </si>
  <si>
    <t>Pugmill P11 TO (323-7037) Allison Park Sec 7 WSDP</t>
  </si>
  <si>
    <t>1937030414</t>
  </si>
  <si>
    <t>Pugmill P11 TO (323-2906) Chimney Rock Segment 2</t>
  </si>
  <si>
    <t>1937030420</t>
  </si>
  <si>
    <t>Pugmill P11 TO (323-6779) Westpark Subdivision Ph 1 2 and 3</t>
  </si>
  <si>
    <t>1937030429</t>
  </si>
  <si>
    <t>1937030435</t>
  </si>
  <si>
    <t>Pugmill P11 TO (323-5153) Edgewood</t>
  </si>
  <si>
    <t>1937030447</t>
  </si>
  <si>
    <t xml:space="preserve">Pugmill P11 TO (323-6026) Manvel Retail </t>
  </si>
  <si>
    <t>1937030450</t>
  </si>
  <si>
    <t>Pugmill P11 TO (323-5956) MERIDIANA RETAIL PLAZA--SANITARY</t>
  </si>
  <si>
    <t>1937030455</t>
  </si>
  <si>
    <t>Pugmill P11 TO (323-5257) Blackstone MGD and WSD</t>
  </si>
  <si>
    <t>1937030460</t>
  </si>
  <si>
    <t>1937030468</t>
  </si>
  <si>
    <t xml:space="preserve">Pugmill P11 TO (323-7229) MCDONALDS CULLEN - STORM </t>
  </si>
  <si>
    <t>1937030474</t>
  </si>
  <si>
    <t>1937030481</t>
  </si>
  <si>
    <t>1937030495</t>
  </si>
  <si>
    <t>1937030505</t>
  </si>
  <si>
    <t>Pugmill P11 TO (323-1575) TXDOT-HC. IH-69 RECON-WIDEN-0027-13-200</t>
  </si>
  <si>
    <t>1937030516</t>
  </si>
  <si>
    <t xml:space="preserve">Pugmill P11 TO (323-6119) Harmony Science Academy-Missouri City </t>
  </si>
  <si>
    <t>1937030523</t>
  </si>
  <si>
    <t>1937030534</t>
  </si>
  <si>
    <t>1937030545</t>
  </si>
  <si>
    <t>1937030549</t>
  </si>
  <si>
    <t>1937030557</t>
  </si>
  <si>
    <t xml:space="preserve">Pugmill P11 TO (323-6610) Clear Brook City Area </t>
  </si>
  <si>
    <t>1937030571</t>
  </si>
  <si>
    <t>1937030580</t>
  </si>
  <si>
    <t>1937030588</t>
  </si>
  <si>
    <t xml:space="preserve">Pugmill P11 TO (323-6662) LAKESIDE BAYOU SEC 3 wsd paving </t>
  </si>
  <si>
    <t>1937030607</t>
  </si>
  <si>
    <t>1937030624</t>
  </si>
  <si>
    <t>1937030642</t>
  </si>
  <si>
    <t>1937030651</t>
  </si>
  <si>
    <t>1937030661</t>
  </si>
  <si>
    <t xml:space="preserve">Pugmill P11 TO (323-7109) CNP Liverpool Substation </t>
  </si>
  <si>
    <t>1937030671</t>
  </si>
  <si>
    <t>Pugmill P11 TO (323-3897) BIG CREEK-SH36 NORTH</t>
  </si>
  <si>
    <t>1937030690</t>
  </si>
  <si>
    <t>Pugmill P11 TO (323-5479) BCESD No. 3/Manvel FS No. 1A</t>
  </si>
  <si>
    <t>1937030702</t>
  </si>
  <si>
    <t>Pugmill P11 TO (323-4243) Gulfbelt  Logistics Park Ph 1</t>
  </si>
  <si>
    <t>1937030706</t>
  </si>
  <si>
    <t>1937030716</t>
  </si>
  <si>
    <t>Pugmill P11 TO (323-4302) CofH FY2020, Dmg Rhb(SWAT) Holmes Rd Ditch WO3</t>
  </si>
  <si>
    <t>1937030725</t>
  </si>
  <si>
    <t>1937030737</t>
  </si>
  <si>
    <t>Pugmill P11 TO (323-6340) FY 2025 Str Drainage Rehab SDR WO 4</t>
  </si>
  <si>
    <t>1937030750</t>
  </si>
  <si>
    <t>1937030767</t>
  </si>
  <si>
    <t>Pugmill P11 TO (323-5420) Sienna Sec 85 WSD</t>
  </si>
  <si>
    <t>1937030773</t>
  </si>
  <si>
    <t>Pugmill P11 TO (323-5880) TXDOT-I-0 H.Co-White Oak Bayou CSJ 271-07-326</t>
  </si>
  <si>
    <t>1972017732</t>
  </si>
  <si>
    <t>1972017741</t>
  </si>
  <si>
    <t>1972017752</t>
  </si>
  <si>
    <t>Pugmill P15 TO (323-7326) Allum - FY2025 Asphalt Overlay Rehab Package No 2</t>
  </si>
  <si>
    <t>1972017753</t>
  </si>
  <si>
    <t>1930005572</t>
  </si>
  <si>
    <t>D35</t>
  </si>
  <si>
    <t>R006860</t>
  </si>
  <si>
    <t>1930005597</t>
  </si>
  <si>
    <t xml:space="preserve">Pugmill P5 TO (323-6372) Constellation - Cullen </t>
  </si>
  <si>
    <t>1930005612</t>
  </si>
  <si>
    <t>1930005627</t>
  </si>
  <si>
    <t>1937030365</t>
  </si>
  <si>
    <t>1937030375</t>
  </si>
  <si>
    <t>1937030386</t>
  </si>
  <si>
    <t>1937030407</t>
  </si>
  <si>
    <t>1937030421</t>
  </si>
  <si>
    <t>1937030432</t>
  </si>
  <si>
    <t>1937030439</t>
  </si>
  <si>
    <t>1937030451</t>
  </si>
  <si>
    <t>1937030458</t>
  </si>
  <si>
    <t>1937030463</t>
  </si>
  <si>
    <t>1937030471</t>
  </si>
  <si>
    <t>1937030488</t>
  </si>
  <si>
    <t>1937030499</t>
  </si>
  <si>
    <t>1937030508</t>
  </si>
  <si>
    <t>1937030513</t>
  </si>
  <si>
    <t>Pugmill P11 TO (323-4139) Pearland Shadow Creek</t>
  </si>
  <si>
    <t>1937030525</t>
  </si>
  <si>
    <t>1937030538</t>
  </si>
  <si>
    <t>1937030552</t>
  </si>
  <si>
    <t>1937030561</t>
  </si>
  <si>
    <t>1937030568</t>
  </si>
  <si>
    <t>Pugmill P11 TO (323-6842) COH-48IN WL-SH288 TO CULLEN BLVD ALNG OREM DR</t>
  </si>
  <si>
    <t>1937030587</t>
  </si>
  <si>
    <t>1937030611</t>
  </si>
  <si>
    <t xml:space="preserve">Pugmill P11 TO (323-6376) Legacy Amenity Center </t>
  </si>
  <si>
    <t>1937030643</t>
  </si>
  <si>
    <t>1937030666</t>
  </si>
  <si>
    <t>1937030684</t>
  </si>
  <si>
    <t>1937030698</t>
  </si>
  <si>
    <t>1937030713</t>
  </si>
  <si>
    <t>1937030730</t>
  </si>
  <si>
    <t>1937030736</t>
  </si>
  <si>
    <t>1937030742</t>
  </si>
  <si>
    <t>1937030757</t>
  </si>
  <si>
    <t>1937030765</t>
  </si>
  <si>
    <t>1937030779</t>
  </si>
  <si>
    <t xml:space="preserve">Pugmill P11 TO (323-5431) COH Cambridge Village Park/Ramblewood Storm Sewer </t>
  </si>
  <si>
    <t>1937030794</t>
  </si>
  <si>
    <t>1937030806</t>
  </si>
  <si>
    <t xml:space="preserve">Pugmill P11 TO (323-5575) The Westermark Apartments </t>
  </si>
  <si>
    <t>1937030814</t>
  </si>
  <si>
    <t>1937030826</t>
  </si>
  <si>
    <t>1937030829</t>
  </si>
  <si>
    <t>1930005562</t>
  </si>
  <si>
    <t>D45</t>
  </si>
  <si>
    <t>R006856</t>
  </si>
  <si>
    <t>1930005594</t>
  </si>
  <si>
    <t>Pugmill P5 TO (323-6892) TXDOT-H.CO-UA-90 - 0027-10-077 - O.S.T.</t>
  </si>
  <si>
    <t>1930005637</t>
  </si>
  <si>
    <t>1937030356</t>
  </si>
  <si>
    <t>1937030369</t>
  </si>
  <si>
    <t>1937030380</t>
  </si>
  <si>
    <t>1937030395</t>
  </si>
  <si>
    <t>1937030411</t>
  </si>
  <si>
    <t>1937030426</t>
  </si>
  <si>
    <t>1937030431</t>
  </si>
  <si>
    <t>1937030438</t>
  </si>
  <si>
    <t>1937030454</t>
  </si>
  <si>
    <t>1937030461</t>
  </si>
  <si>
    <t>1937030467</t>
  </si>
  <si>
    <t>1937030480</t>
  </si>
  <si>
    <t>1937030489</t>
  </si>
  <si>
    <t>1937030500</t>
  </si>
  <si>
    <t>1937030522</t>
  </si>
  <si>
    <t>1937030532</t>
  </si>
  <si>
    <t>Pugmill P11 TO (323-4145) Ellwood Ph 2 MGD</t>
  </si>
  <si>
    <t>1937030542</t>
  </si>
  <si>
    <t>1937030573</t>
  </si>
  <si>
    <t>1937030586</t>
  </si>
  <si>
    <t>1937030598</t>
  </si>
  <si>
    <t>Pugmill P11 TO (323-6893) TXDOT-HC. IH-69 RECON-WIDEN-0027-13-200</t>
  </si>
  <si>
    <t>1937030618</t>
  </si>
  <si>
    <t xml:space="preserve">Pugmill P11 TO (323-6806) MIDLINE SEC 6 WSDP </t>
  </si>
  <si>
    <t>1937030631</t>
  </si>
  <si>
    <t>1937030649</t>
  </si>
  <si>
    <t>1937030652</t>
  </si>
  <si>
    <t>1937030663</t>
  </si>
  <si>
    <t>1937030674</t>
  </si>
  <si>
    <t>1937030692</t>
  </si>
  <si>
    <t>Pugmill P11 TO (323-902) TAMU Space Institute</t>
  </si>
  <si>
    <t>1937030707</t>
  </si>
  <si>
    <t>1937030718</t>
  </si>
  <si>
    <t>1937030740</t>
  </si>
  <si>
    <t>1937030747</t>
  </si>
  <si>
    <t>1937030763</t>
  </si>
  <si>
    <t>1937030771</t>
  </si>
  <si>
    <t>1937030786</t>
  </si>
  <si>
    <t>Pugmill P11 TO (323-6747) FY 2025 Drainage- 7CC</t>
  </si>
  <si>
    <t>1937030798</t>
  </si>
  <si>
    <t>1937030819</t>
  </si>
  <si>
    <t>1937030828</t>
  </si>
  <si>
    <t>1937030830</t>
  </si>
  <si>
    <t>1930005576</t>
  </si>
  <si>
    <t>D45 (D35)</t>
  </si>
  <si>
    <t>Pugmill P5 TO (323-5257) Blackstone MGD and WSD</t>
  </si>
  <si>
    <t>Bonus</t>
  </si>
  <si>
    <t>Fuel</t>
  </si>
  <si>
    <t>Fuel 240 gals x $3.35=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</si>
  <si>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</si>
  <si>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</si>
  <si>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</si>
  <si>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</si>
  <si>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</si>
  <si>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</si>
  <si>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</si>
  <si>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</si>
  <si>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</si>
  <si>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</si>
  <si>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</si>
  <si>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</si>
  <si>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</si>
  <si>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</si>
  <si>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</si>
  <si>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</si>
  <si>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</si>
  <si>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</si>
  <si>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</si>
  <si>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</si>
  <si>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</si>
  <si>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</si>
  <si>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</si>
  <si>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</si>
  <si>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</si>
  <si>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</si>
  <si>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</si>
  <si>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</si>
  <si>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</si>
  <si>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</si>
  <si>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</si>
  <si>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</si>
  <si>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</si>
  <si>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</si>
  <si>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</si>
  <si>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</si>
  <si>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</si>
  <si>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</si>
  <si>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</si>
  <si>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</si>
  <si>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</si>
  <si>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</si>
  <si>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</si>
  <si>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</si>
  <si>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</si>
  <si>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</si>
  <si>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</si>
  <si>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</si>
  <si>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</si>
  <si>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</si>
  <si>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</si>
  <si>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</si>
  <si>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</si>
  <si>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</si>
  <si>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</si>
  <si>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</si>
  <si>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</si>
  <si>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</si>
  <si>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</si>
  <si>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</si>
  <si>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</si>
  <si>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</si>
  <si>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</si>
  <si>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</si>
  <si>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</si>
  <si>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</si>
  <si>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</si>
  <si>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</si>
  <si>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</si>
  <si>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</si>
  <si>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</si>
  <si>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</si>
  <si>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</si>
  <si>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</si>
  <si>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</si>
  <si>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</si>
  <si>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</si>
  <si>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</si>
  <si>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</si>
  <si>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</si>
  <si>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</si>
  <si>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</si>
  <si>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</si>
  <si>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</si>
  <si>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</si>
  <si>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</si>
  <si>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</si>
  <si>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</si>
  <si>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</si>
  <si>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</si>
  <si>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</si>
  <si>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</si>
  <si>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</si>
  <si>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</si>
  <si>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</si>
  <si>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</si>
  <si>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</si>
  <si>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</si>
  <si>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</si>
  <si>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</si>
  <si>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</si>
  <si>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</si>
  <si>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</si>
  <si>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</si>
  <si>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</si>
  <si>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</si>
  <si>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</si>
  <si>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</si>
  <si>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</si>
  <si>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</si>
  <si>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</si>
  <si>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</si>
  <si>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</si>
  <si>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</si>
  <si>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</si>
  <si>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</si>
  <si>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</si>
  <si>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</si>
  <si>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</si>
  <si>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</si>
  <si>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</si>
  <si>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</si>
  <si>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</si>
  <si>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</si>
  <si>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</si>
  <si>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</si>
  <si>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</si>
  <si>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</si>
  <si>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</si>
  <si>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</si>
  <si>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</si>
  <si>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</si>
  <si>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</si>
  <si>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</si>
  <si>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</si>
  <si>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</si>
  <si>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</si>
  <si>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</si>
  <si>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</si>
  <si>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</si>
  <si>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</si>
  <si>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</si>
  <si>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</si>
  <si>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</si>
  <si>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</si>
  <si>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</si>
  <si>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</si>
  <si>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</si>
  <si>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</si>
  <si>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</si>
  <si>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</si>
  <si>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</si>
  <si>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</si>
  <si>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</si>
  <si>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</si>
  <si>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</si>
  <si>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</si>
  <si>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</si>
  <si>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</si>
  <si>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</si>
  <si>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</si>
  <si>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</si>
  <si>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</si>
  <si>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</si>
  <si>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</si>
  <si>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</si>
  <si>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</si>
  <si>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</si>
  <si>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</si>
  <si>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</si>
  <si>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</si>
  <si>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</si>
  <si>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</si>
  <si>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</si>
  <si>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</si>
  <si>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</si>
  <si>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</si>
  <si>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</si>
  <si>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</si>
  <si>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</si>
  <si>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</si>
  <si>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</si>
  <si>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</si>
  <si>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</si>
  <si>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</si>
  <si>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1972016399</t>
  </si>
  <si>
    <t>06-04-2026 to 06-10-2026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</si>
  <si>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</si>
  <si>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</si>
  <si>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</si>
  <si>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</si>
  <si>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</si>
  <si>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</si>
  <si>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</si>
  <si>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</si>
  <si>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</si>
  <si>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</si>
  <si>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</si>
  <si>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</si>
  <si>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</si>
  <si>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</si>
  <si>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</si>
  <si>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</si>
  <si>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</si>
  <si>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</si>
  <si>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</si>
  <si>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</si>
  <si>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</si>
  <si>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</si>
  <si>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</si>
  <si>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</si>
  <si>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</si>
  <si>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</si>
  <si>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</si>
  <si>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</si>
  <si>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</si>
  <si>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</si>
  <si>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</si>
  <si>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</si>
  <si>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</si>
  <si>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</si>
  <si>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</si>
  <si>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</si>
  <si>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</si>
  <si>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</si>
  <si>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</si>
  <si>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</si>
  <si>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</si>
  <si>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</si>
  <si>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</si>
  <si>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</si>
  <si>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</si>
  <si>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</si>
  <si>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</si>
  <si>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</si>
  <si>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</si>
  <si>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</si>
  <si>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</si>
  <si>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</si>
  <si>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</si>
  <si>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</si>
  <si>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</si>
  <si>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</si>
  <si>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</si>
  <si>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</si>
  <si>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</si>
  <si>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</si>
  <si>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</si>
  <si>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</si>
  <si>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</si>
  <si>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</si>
  <si>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</si>
  <si>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</si>
  <si>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</si>
  <si>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</si>
  <si>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</si>
  <si>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</si>
  <si>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</si>
  <si>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</si>
  <si>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</si>
  <si>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</si>
  <si>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</si>
  <si>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</si>
  <si>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</si>
  <si>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</si>
  <si>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</si>
  <si>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</si>
  <si>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</si>
  <si>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</si>
  <si>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</si>
  <si>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</si>
  <si>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</si>
  <si>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</si>
  <si>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</si>
  <si>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</si>
  <si>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</si>
  <si>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</si>
  <si>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</si>
  <si>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</si>
  <si>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</si>
  <si>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</si>
  <si>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</si>
  <si>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</si>
  <si>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</si>
  <si>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</si>
  <si>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</si>
  <si>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</si>
  <si>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</si>
  <si>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</si>
  <si>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</si>
  <si>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</si>
  <si>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</si>
  <si>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</si>
  <si>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</si>
  <si>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</si>
  <si>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</si>
  <si>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</si>
  <si>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</si>
  <si>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</si>
  <si>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</si>
  <si>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</si>
  <si>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</si>
  <si>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</si>
  <si>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</si>
  <si>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</si>
  <si>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</si>
  <si>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</si>
  <si>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</si>
  <si>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</si>
  <si>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</si>
  <si>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</si>
  <si>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</si>
  <si>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</si>
  <si>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</si>
  <si>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</si>
  <si>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</si>
  <si>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</si>
  <si>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</si>
  <si>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</si>
  <si>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</si>
  <si>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</si>
  <si>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</si>
  <si>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</si>
  <si>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</si>
  <si>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</si>
  <si>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</si>
  <si>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</si>
  <si>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</si>
  <si>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</si>
  <si>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</si>
  <si>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</si>
  <si>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</si>
  <si>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</si>
  <si>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</si>
  <si>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</si>
  <si>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</si>
  <si>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</si>
  <si>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</si>
  <si>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</si>
  <si>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</si>
  <si>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</si>
  <si>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</si>
  <si>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</si>
  <si>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</si>
  <si>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</si>
  <si>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</si>
  <si>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</si>
  <si>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</si>
  <si>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</si>
  <si>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</si>
  <si>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</si>
  <si>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</si>
  <si>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</si>
  <si>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</si>
  <si>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</si>
  <si>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</si>
  <si>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</si>
  <si>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</si>
  <si>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</si>
  <si>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</si>
  <si>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</si>
  <si>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</si>
  <si>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</si>
  <si>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</si>
  <si>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</si>
  <si>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</si>
  <si>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</si>
  <si>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</si>
  <si>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</si>
  <si>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</si>
  <si>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</si>
  <si>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</si>
  <si>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</si>
  <si>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</si>
  <si>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</si>
  <si>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</si>
  <si>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</si>
  <si>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</si>
  <si>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</si>
  <si>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</si>
  <si>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</si>
  <si>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</si>
  <si>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</si>
  <si>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</si>
  <si>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</si>
  <si>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</si>
  <si>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</si>
  <si>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</si>
  <si>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</si>
  <si>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</si>
  <si>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</si>
  <si>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</si>
  <si>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</si>
  <si>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</si>
  <si>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</si>
  <si>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</si>
  <si>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</si>
  <si>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</si>
  <si>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</si>
  <si>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</si>
  <si>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</si>
  <si>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</si>
  <si>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</si>
  <si>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</si>
  <si>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</si>
  <si>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</si>
  <si>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</si>
  <si>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</si>
  <si>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</si>
  <si>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</si>
  <si>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</si>
  <si>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</si>
  <si>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</si>
  <si>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</si>
  <si>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</si>
  <si>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</si>
  <si>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</si>
  <si>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</si>
  <si>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</si>
  <si>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</si>
  <si>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</si>
  <si>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</si>
  <si>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</si>
  <si>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</si>
  <si>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</si>
  <si>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</si>
  <si>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</si>
  <si>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</si>
  <si>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</si>
  <si>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</si>
  <si>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</si>
  <si>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</si>
  <si>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</si>
  <si>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</si>
  <si>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</si>
  <si>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</si>
  <si>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</si>
  <si>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</si>
  <si>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</si>
  <si>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</si>
  <si>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</si>
  <si>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</si>
  <si>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</si>
  <si>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</si>
  <si>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</si>
  <si>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</si>
  <si>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</si>
  <si>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</si>
  <si>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</si>
  <si>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</si>
  <si>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</si>
  <si>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</si>
  <si>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</si>
  <si>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</si>
  <si>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</si>
  <si>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</si>
  <si>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</si>
  <si>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</si>
  <si>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</si>
  <si>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</si>
  <si>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</si>
  <si>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</si>
  <si>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</si>
  <si>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</si>
  <si>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</si>
  <si>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</si>
  <si>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</si>
  <si>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</si>
  <si>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</si>
  <si>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</si>
  <si>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</si>
  <si>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</si>
  <si>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</si>
  <si>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</si>
  <si>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</si>
  <si>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</si>
  <si>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</si>
  <si>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</si>
  <si>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</si>
  <si>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</si>
  <si>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</si>
  <si>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</si>
  <si>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</si>
  <si>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</si>
  <si>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</si>
  <si>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</si>
  <si>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</si>
  <si>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</si>
  <si>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</si>
  <si>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</si>
  <si>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</si>
  <si>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</si>
  <si>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</si>
  <si>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</si>
  <si>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</si>
  <si>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</si>
  <si>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</si>
  <si>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</si>
  <si>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</si>
  <si>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</si>
  <si>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</si>
  <si>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</si>
  <si>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</si>
  <si>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</si>
  <si>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</si>
  <si>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</si>
  <si>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</si>
  <si>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</si>
  <si>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</si>
  <si>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</si>
  <si>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</si>
  <si>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</si>
  <si>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</si>
  <si>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</si>
  <si>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</si>
  <si>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</si>
  <si>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</si>
  <si>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</si>
  <si>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</si>
  <si>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</si>
  <si>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</si>
  <si>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</si>
  <si>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</si>
  <si>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</si>
  <si>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</si>
  <si>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</si>
  <si>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</si>
  <si>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</si>
  <si>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</si>
  <si>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</si>
  <si>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</si>
  <si>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</si>
  <si>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</si>
  <si>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</si>
  <si>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</si>
  <si>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</si>
  <si>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</si>
  <si>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</si>
  <si>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</si>
  <si>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</si>
  <si>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</si>
  <si>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</si>
  <si>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</si>
  <si>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</si>
  <si>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</si>
  <si>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</si>
  <si>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</si>
  <si>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</si>
  <si>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</si>
  <si>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</si>
  <si>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</si>
  <si>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D231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</si>
  <si>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</si>
  <si>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</si>
  <si>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</si>
  <si>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</si>
  <si>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</si>
  <si>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</si>
  <si>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</si>
  <si>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</si>
  <si>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</si>
  <si>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</si>
  <si>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</si>
  <si>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</si>
  <si>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</si>
  <si>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</si>
  <si>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</si>
  <si>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</si>
  <si>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</si>
  <si>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</si>
  <si>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</si>
  <si>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</si>
  <si>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</si>
  <si>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</si>
  <si>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</si>
  <si>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</si>
  <si>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</si>
  <si>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</si>
  <si>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</si>
  <si>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</si>
  <si>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</si>
  <si>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</si>
  <si>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</si>
  <si>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</si>
  <si>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</si>
  <si>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</si>
  <si>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</si>
  <si>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</si>
  <si>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</si>
  <si>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</si>
  <si>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</si>
  <si>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</si>
  <si>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</si>
  <si>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</si>
  <si>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</si>
  <si>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</si>
  <si>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</si>
  <si>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</si>
  <si>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</si>
  <si>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</si>
  <si>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</si>
  <si>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</si>
  <si>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</si>
  <si>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</si>
  <si>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</si>
  <si>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</si>
  <si>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</si>
  <si>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</si>
  <si>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</si>
  <si>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</si>
  <si>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</si>
  <si>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</si>
  <si>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</si>
  <si>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</si>
  <si>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</si>
  <si>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</si>
  <si>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</si>
  <si>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</si>
  <si>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</si>
  <si>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</si>
  <si>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</si>
  <si>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</si>
  <si>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</si>
  <si>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</si>
  <si>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</si>
  <si>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</si>
  <si>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</si>
  <si>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</si>
  <si>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</si>
  <si>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</si>
  <si>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</si>
  <si>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</si>
  <si>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</si>
  <si>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</si>
  <si>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</si>
  <si>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</si>
  <si>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</si>
  <si>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</si>
  <si>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</si>
  <si>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</si>
  <si>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</si>
  <si>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</si>
  <si>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</si>
  <si>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</si>
  <si>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</si>
  <si>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</si>
  <si>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</si>
  <si>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</si>
  <si>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</si>
  <si>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</si>
  <si>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</si>
  <si>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</si>
  <si>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</si>
  <si>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</si>
  <si>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</si>
  <si>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</si>
  <si>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</si>
  <si>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</si>
  <si>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</si>
  <si>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</si>
  <si>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</si>
  <si>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</si>
  <si>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</si>
  <si>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</si>
  <si>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</si>
  <si>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</si>
  <si>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</si>
  <si>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</si>
  <si>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</si>
  <si>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</si>
  <si>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</si>
  <si>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</si>
  <si>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</si>
  <si>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</si>
  <si>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</si>
  <si>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</si>
  <si>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</si>
  <si>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</si>
  <si>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</si>
  <si>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</si>
  <si>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</si>
  <si>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</si>
  <si>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</si>
  <si>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</si>
  <si>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</si>
  <si>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</si>
  <si>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</si>
  <si>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</si>
  <si>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</si>
  <si>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</si>
  <si>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</si>
  <si>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</si>
  <si>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</si>
  <si>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</si>
  <si>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</si>
  <si>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</si>
  <si>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</si>
  <si>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</si>
  <si>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</si>
  <si>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</si>
  <si>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</si>
  <si>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</si>
  <si>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</si>
  <si>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</si>
  <si>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</si>
  <si>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</si>
  <si>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</si>
  <si>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</si>
  <si>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</si>
  <si>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</si>
  <si>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</si>
  <si>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</si>
  <si>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 xml:space="preserve">Pugmill P15 TO (323-1373) Hightower 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</si>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</sst>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1" totalsRowCount="1">
  <autoFilter ref="A1:J4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19" totalsRowCount="1">
  <autoFilter ref="A1:I4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4" totalsRowCount="1">
  <autoFilter ref="A1:H3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3" totalsRowCount="1">
  <autoFilter ref="A1:I1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20.05</v>
      </c>
      <c r="E2" s="2">
        <v>5.15</v>
      </c>
      <c r="F2" s="2">
        <v>103.26</v>
      </c>
      <c r="G2" t="s">
        <v>13</v>
      </c>
      <c r="H2">
        <f ca="1">IF(103.26&lt;&gt;103.26,0,0)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20.06</v>
      </c>
      <c r="E3" s="2">
        <v>3.5</v>
      </c>
      <c r="F3" s="2">
        <v>70.21</v>
      </c>
      <c r="G3" t="s">
        <v>13</v>
      </c>
      <c r="H3">
        <f ca="1">IF(70.21&lt;&gt;70.21,0,0)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20.09</v>
      </c>
      <c r="E4" s="2">
        <v>5.15</v>
      </c>
      <c r="F4" s="2">
        <v>103.46</v>
      </c>
      <c r="G4" t="s">
        <v>13</v>
      </c>
      <c r="H4">
        <f ca="1">IF(103.46&lt;&gt;103.46,0,0)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20.04</v>
      </c>
      <c r="E5" s="2">
        <v>5.15</v>
      </c>
      <c r="F5" s="2">
        <v>103.21</v>
      </c>
      <c r="G5" t="s">
        <v>13</v>
      </c>
      <c r="H5">
        <f ca="1">IF(103.21&lt;&gt;103.21,0,0)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20.03</v>
      </c>
      <c r="E6" s="2">
        <v>6.45</v>
      </c>
      <c r="F6" s="2">
        <v>129.19</v>
      </c>
      <c r="G6" t="s">
        <v>13</v>
      </c>
      <c r="H6">
        <f ca="1">IF(129.19&lt;&gt;129.19,0,0)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20.01</v>
      </c>
      <c r="E7" s="2">
        <v>5.15</v>
      </c>
      <c r="F7" s="2">
        <v>103.05</v>
      </c>
      <c r="G7" t="s">
        <v>13</v>
      </c>
      <c r="H7">
        <f ca="1">IF(103.05&lt;&gt;103.05,0,0)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16</v>
      </c>
      <c r="D8" s="1">
        <v>20.03</v>
      </c>
      <c r="E8" s="2">
        <v>3.5</v>
      </c>
      <c r="F8" s="2">
        <v>70.11</v>
      </c>
      <c r="G8" t="s">
        <v>13</v>
      </c>
      <c r="H8">
        <f ca="1">IF(70.11&lt;&gt;70.1,0.010000000000005116,0)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21</v>
      </c>
      <c r="D9" s="1">
        <v>20.04</v>
      </c>
      <c r="E9" s="2">
        <v>6.45</v>
      </c>
      <c r="F9" s="2">
        <v>129.26</v>
      </c>
      <c r="G9" t="s">
        <v>13</v>
      </c>
      <c r="H9">
        <f ca="1">IF(129.26&lt;&gt;129.26,0,0)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16</v>
      </c>
      <c r="D10" s="1">
        <v>20.04</v>
      </c>
      <c r="E10" s="2">
        <v>3.5</v>
      </c>
      <c r="F10" s="2">
        <v>70.14</v>
      </c>
      <c r="G10" t="s">
        <v>13</v>
      </c>
      <c r="H10">
        <f ca="1">IF(70.14&lt;&gt;70.14,0,0)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18</v>
      </c>
      <c r="D11" s="1">
        <v>20.07</v>
      </c>
      <c r="E11" s="2">
        <v>5.15</v>
      </c>
      <c r="F11" s="2">
        <v>103.36</v>
      </c>
      <c r="G11" t="s">
        <v>13</v>
      </c>
      <c r="H11">
        <f ca="1">IF(103.36&lt;&gt;103.36,0,0)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16</v>
      </c>
      <c r="D12" s="1">
        <v>20.07</v>
      </c>
      <c r="E12" s="2">
        <v>3.5</v>
      </c>
      <c r="F12" s="2">
        <v>70.25</v>
      </c>
      <c r="G12" t="s">
        <v>13</v>
      </c>
      <c r="H12">
        <f ca="1">IF(70.25&lt;&gt;70.24,0.010000000000005116,0)</f>
        <v>0</v>
      </c>
      <c r="I12" t="s">
        <v>14</v>
      </c>
      <c r="J12" t="s">
        <v>14</v>
      </c>
    </row>
    <row r="13" spans="1:10">
      <c r="A13" t="s">
        <v>29</v>
      </c>
      <c r="B13" t="s">
        <v>30</v>
      </c>
      <c r="C13" t="s">
        <v>31</v>
      </c>
      <c r="D13" s="1">
        <v>20.04</v>
      </c>
      <c r="E13" s="2">
        <v>5.15</v>
      </c>
      <c r="F13" s="2">
        <v>103.21</v>
      </c>
      <c r="G13" t="s">
        <v>32</v>
      </c>
      <c r="H13">
        <f ca="1">IF(103.21&lt;&gt;103.21,0,0)</f>
        <v>0</v>
      </c>
      <c r="I13" t="s">
        <v>14</v>
      </c>
      <c r="J13" t="s">
        <v>14</v>
      </c>
    </row>
    <row r="14" spans="1:10">
      <c r="A14" t="s">
        <v>33</v>
      </c>
      <c r="B14" t="s">
        <v>30</v>
      </c>
      <c r="C14" t="s">
        <v>34</v>
      </c>
      <c r="D14" s="1">
        <v>20.19</v>
      </c>
      <c r="E14" s="2">
        <v>3.9</v>
      </c>
      <c r="F14" s="2">
        <v>78.74</v>
      </c>
      <c r="G14" t="s">
        <v>32</v>
      </c>
      <c r="H14">
        <f ca="1">IF(78.74&lt;&gt;78.74,0,0)</f>
        <v>0</v>
      </c>
      <c r="I14" t="s">
        <v>14</v>
      </c>
      <c r="J14" t="s">
        <v>14</v>
      </c>
    </row>
    <row r="15" spans="1:10">
      <c r="A15" t="s">
        <v>35</v>
      </c>
      <c r="B15" t="s">
        <v>30</v>
      </c>
      <c r="C15" t="s">
        <v>36</v>
      </c>
      <c r="D15" s="1">
        <v>20.16</v>
      </c>
      <c r="E15" s="2">
        <v>5.45</v>
      </c>
      <c r="F15" s="2">
        <v>109.87</v>
      </c>
      <c r="G15" t="s">
        <v>32</v>
      </c>
      <c r="H15">
        <f ca="1">IF(109.87&lt;&gt;109.87,0,0)</f>
        <v>0</v>
      </c>
      <c r="I15" t="s">
        <v>14</v>
      </c>
      <c r="J15" t="s">
        <v>14</v>
      </c>
    </row>
    <row r="16" spans="1:10">
      <c r="A16" t="s">
        <v>37</v>
      </c>
      <c r="B16" t="s">
        <v>30</v>
      </c>
      <c r="C16" t="s">
        <v>38</v>
      </c>
      <c r="D16" s="1">
        <v>20.16</v>
      </c>
      <c r="E16" s="2">
        <v>4.9</v>
      </c>
      <c r="F16" s="2">
        <v>98.78</v>
      </c>
      <c r="G16" t="s">
        <v>32</v>
      </c>
      <c r="H16">
        <f ca="1">IF(98.78&lt;&gt;98.78,0,0)</f>
        <v>0</v>
      </c>
      <c r="I16" t="s">
        <v>14</v>
      </c>
      <c r="J16" t="s">
        <v>14</v>
      </c>
    </row>
    <row r="17" spans="1:10">
      <c r="A17" t="s">
        <v>39</v>
      </c>
      <c r="B17" t="s">
        <v>30</v>
      </c>
      <c r="C17" t="s">
        <v>34</v>
      </c>
      <c r="D17" s="1">
        <v>20.14</v>
      </c>
      <c r="E17" s="2">
        <v>3.9</v>
      </c>
      <c r="F17" s="2">
        <v>78.55</v>
      </c>
      <c r="G17" t="s">
        <v>32</v>
      </c>
      <c r="H17">
        <f ca="1">IF(78.55&lt;&gt;78.55,0,0)</f>
        <v>0</v>
      </c>
      <c r="I17" t="s">
        <v>14</v>
      </c>
      <c r="J17" t="s">
        <v>14</v>
      </c>
    </row>
    <row r="18" spans="1:10">
      <c r="A18" t="s">
        <v>40</v>
      </c>
      <c r="B18" t="s">
        <v>30</v>
      </c>
      <c r="C18" t="s">
        <v>34</v>
      </c>
      <c r="D18" s="1">
        <v>20.06</v>
      </c>
      <c r="E18" s="2">
        <v>3.9</v>
      </c>
      <c r="F18" s="2">
        <v>78.23</v>
      </c>
      <c r="G18" t="s">
        <v>32</v>
      </c>
      <c r="H18">
        <f ca="1">IF(78.23&lt;&gt;78.23,0,0)</f>
        <v>0</v>
      </c>
      <c r="I18" t="s">
        <v>14</v>
      </c>
      <c r="J18" t="s">
        <v>14</v>
      </c>
    </row>
    <row r="19" spans="1:10">
      <c r="A19" t="s">
        <v>41</v>
      </c>
      <c r="B19" t="s">
        <v>30</v>
      </c>
      <c r="C19" t="s">
        <v>42</v>
      </c>
      <c r="D19" s="1">
        <v>20.32</v>
      </c>
      <c r="E19" s="2">
        <v>4.95</v>
      </c>
      <c r="F19" s="2">
        <v>100.58</v>
      </c>
      <c r="G19" t="s">
        <v>32</v>
      </c>
      <c r="H19">
        <f ca="1">IF(100.58&lt;&gt;100.58,0,0)</f>
        <v>0</v>
      </c>
      <c r="I19" t="s">
        <v>14</v>
      </c>
      <c r="J19" t="s">
        <v>14</v>
      </c>
    </row>
    <row r="20" spans="1:10">
      <c r="A20" t="s">
        <v>43</v>
      </c>
      <c r="B20" t="s">
        <v>30</v>
      </c>
      <c r="C20" t="s">
        <v>44</v>
      </c>
      <c r="D20" s="1">
        <v>20.31</v>
      </c>
      <c r="E20" s="2">
        <v>4.55</v>
      </c>
      <c r="F20" s="2">
        <v>92.41</v>
      </c>
      <c r="G20" t="s">
        <v>32</v>
      </c>
      <c r="H20">
        <f ca="1">IF(92.41&lt;&gt;92.41,0,0)</f>
        <v>0</v>
      </c>
      <c r="I20" t="s">
        <v>14</v>
      </c>
      <c r="J20" t="s">
        <v>14</v>
      </c>
    </row>
    <row r="21" spans="1:10">
      <c r="A21" t="s">
        <v>45</v>
      </c>
      <c r="B21" t="s">
        <v>30</v>
      </c>
      <c r="C21" t="s">
        <v>46</v>
      </c>
      <c r="D21" s="1">
        <v>20.26</v>
      </c>
      <c r="E21" s="2">
        <v>4.4</v>
      </c>
      <c r="F21" s="2">
        <v>89.14</v>
      </c>
      <c r="G21" t="s">
        <v>32</v>
      </c>
      <c r="H21">
        <f ca="1">IF(89.14&lt;&gt;89.14,0,0)</f>
        <v>0</v>
      </c>
      <c r="I21" t="s">
        <v>14</v>
      </c>
      <c r="J21" t="s">
        <v>14</v>
      </c>
    </row>
    <row r="22" spans="1:10">
      <c r="A22" t="s">
        <v>47</v>
      </c>
      <c r="B22" t="s">
        <v>30</v>
      </c>
      <c r="C22" t="s">
        <v>48</v>
      </c>
      <c r="D22" s="1">
        <v>20.34</v>
      </c>
      <c r="E22" s="2">
        <v>4.55</v>
      </c>
      <c r="F22" s="2">
        <v>92.55</v>
      </c>
      <c r="G22" t="s">
        <v>32</v>
      </c>
      <c r="H22">
        <f ca="1">IF(92.55&lt;&gt;92.55,0,0)</f>
        <v>0</v>
      </c>
      <c r="I22" t="s">
        <v>14</v>
      </c>
      <c r="J22" t="s">
        <v>14</v>
      </c>
    </row>
    <row r="23" spans="1:10">
      <c r="A23" t="s">
        <v>49</v>
      </c>
      <c r="B23" t="s">
        <v>30</v>
      </c>
      <c r="C23" t="s">
        <v>42</v>
      </c>
      <c r="D23" s="1">
        <v>20.38</v>
      </c>
      <c r="E23" s="2">
        <v>4.95</v>
      </c>
      <c r="F23" s="2">
        <v>100.88</v>
      </c>
      <c r="G23" t="s">
        <v>32</v>
      </c>
      <c r="H23">
        <f ca="1">IF(100.88&lt;&gt;100.88,0,0)</f>
        <v>0</v>
      </c>
      <c r="I23" t="s">
        <v>14</v>
      </c>
      <c r="J23" t="s">
        <v>14</v>
      </c>
    </row>
    <row r="24" spans="1:10">
      <c r="A24" t="s">
        <v>50</v>
      </c>
      <c r="B24" t="s">
        <v>30</v>
      </c>
      <c r="C24" t="s">
        <v>51</v>
      </c>
      <c r="D24" s="1">
        <v>20.38</v>
      </c>
      <c r="E24" s="2">
        <v>5.45</v>
      </c>
      <c r="F24" s="2">
        <v>111.07</v>
      </c>
      <c r="G24" t="s">
        <v>32</v>
      </c>
      <c r="H24">
        <f ca="1">IF(111.07&lt;&gt;111.07,0,0)</f>
        <v>0</v>
      </c>
      <c r="I24" t="s">
        <v>14</v>
      </c>
      <c r="J24" t="s">
        <v>14</v>
      </c>
    </row>
    <row r="25" spans="1:10">
      <c r="A25" t="s">
        <v>52</v>
      </c>
      <c r="B25" t="s">
        <v>30</v>
      </c>
      <c r="C25" t="s">
        <v>53</v>
      </c>
      <c r="D25" s="1">
        <v>20.31</v>
      </c>
      <c r="E25" s="2">
        <v>4.4</v>
      </c>
      <c r="F25" s="2">
        <v>89.36</v>
      </c>
      <c r="G25" t="s">
        <v>32</v>
      </c>
      <c r="H25">
        <f ca="1">IF(89.36&lt;&gt;89.36,0,0)</f>
        <v>0</v>
      </c>
      <c r="I25" t="s">
        <v>14</v>
      </c>
      <c r="J25" t="s">
        <v>14</v>
      </c>
    </row>
    <row r="26" spans="1:10">
      <c r="A26" t="s">
        <v>54</v>
      </c>
      <c r="B26" t="s">
        <v>30</v>
      </c>
      <c r="C26" t="s">
        <v>51</v>
      </c>
      <c r="D26" s="1">
        <v>20.39</v>
      </c>
      <c r="E26" s="2">
        <v>5.45</v>
      </c>
      <c r="F26" s="2">
        <v>111.13</v>
      </c>
      <c r="G26" t="s">
        <v>32</v>
      </c>
      <c r="H26">
        <f ca="1">IF(111.13&lt;&gt;111.13,0,0)</f>
        <v>0</v>
      </c>
      <c r="I26" t="s">
        <v>14</v>
      </c>
      <c r="J26" t="s">
        <v>14</v>
      </c>
    </row>
    <row r="27" spans="1:10">
      <c r="A27" t="s">
        <v>55</v>
      </c>
      <c r="B27" t="s">
        <v>30</v>
      </c>
      <c r="C27" t="s">
        <v>42</v>
      </c>
      <c r="D27" s="1">
        <v>20.35</v>
      </c>
      <c r="E27" s="2">
        <v>4.95</v>
      </c>
      <c r="F27" s="2">
        <v>100.73</v>
      </c>
      <c r="G27" t="s">
        <v>32</v>
      </c>
      <c r="H27">
        <f ca="1">IF(100.73&lt;&gt;100.73,0,0)</f>
        <v>0</v>
      </c>
      <c r="I27" t="s">
        <v>14</v>
      </c>
      <c r="J27" t="s">
        <v>14</v>
      </c>
    </row>
    <row r="28" spans="1:10">
      <c r="A28" t="s">
        <v>56</v>
      </c>
      <c r="B28" t="s">
        <v>30</v>
      </c>
      <c r="C28" t="s">
        <v>57</v>
      </c>
      <c r="D28" s="1">
        <v>20.36</v>
      </c>
      <c r="E28" s="2">
        <v>5.7</v>
      </c>
      <c r="F28" s="2">
        <v>116.05</v>
      </c>
      <c r="G28" t="s">
        <v>32</v>
      </c>
      <c r="H28">
        <f ca="1">IF(116.05&lt;&gt;116.05,0,0)</f>
        <v>0</v>
      </c>
      <c r="I28" t="s">
        <v>14</v>
      </c>
      <c r="J28" t="s">
        <v>14</v>
      </c>
    </row>
    <row r="29" spans="1:10">
      <c r="A29" t="s">
        <v>58</v>
      </c>
      <c r="B29" t="s">
        <v>30</v>
      </c>
      <c r="C29" t="s">
        <v>42</v>
      </c>
      <c r="D29" s="1">
        <v>20.27</v>
      </c>
      <c r="E29" s="2">
        <v>4.95</v>
      </c>
      <c r="F29" s="2">
        <v>100.34</v>
      </c>
      <c r="G29" t="s">
        <v>32</v>
      </c>
      <c r="H29">
        <f ca="1">IF(100.34&lt;&gt;100.34,0,0)</f>
        <v>0</v>
      </c>
      <c r="I29" t="s">
        <v>14</v>
      </c>
      <c r="J29" t="s">
        <v>14</v>
      </c>
    </row>
    <row r="30" spans="1:10">
      <c r="A30" t="s">
        <v>59</v>
      </c>
      <c r="B30" t="s">
        <v>30</v>
      </c>
      <c r="C30" t="s">
        <v>44</v>
      </c>
      <c r="D30" s="1">
        <v>20.34</v>
      </c>
      <c r="E30" s="2">
        <v>4.55</v>
      </c>
      <c r="F30" s="2">
        <v>92.55</v>
      </c>
      <c r="G30" t="s">
        <v>32</v>
      </c>
      <c r="H30">
        <f ca="1">IF(92.55&lt;&gt;92.55,0,0)</f>
        <v>0</v>
      </c>
      <c r="I30" t="s">
        <v>14</v>
      </c>
      <c r="J30" t="s">
        <v>14</v>
      </c>
    </row>
    <row r="31" spans="1:10">
      <c r="A31" t="s">
        <v>60</v>
      </c>
      <c r="B31" t="s">
        <v>30</v>
      </c>
      <c r="C31" t="s">
        <v>61</v>
      </c>
      <c r="D31" s="1">
        <v>20.23</v>
      </c>
      <c r="E31" s="2">
        <v>3.35</v>
      </c>
      <c r="F31" s="2">
        <v>67.77</v>
      </c>
      <c r="G31" t="s">
        <v>32</v>
      </c>
      <c r="H31">
        <f ca="1">IF(67.77&lt;&gt;67.77,0,0)</f>
        <v>0</v>
      </c>
      <c r="I31" t="s">
        <v>14</v>
      </c>
      <c r="J31" t="s">
        <v>14</v>
      </c>
    </row>
    <row r="32" spans="1:10">
      <c r="A32" t="s">
        <v>62</v>
      </c>
      <c r="B32" t="s">
        <v>30</v>
      </c>
      <c r="C32" t="s">
        <v>48</v>
      </c>
      <c r="D32" s="1">
        <v>20.36</v>
      </c>
      <c r="E32" s="2">
        <v>4.55</v>
      </c>
      <c r="F32" s="2">
        <v>92.64</v>
      </c>
      <c r="G32" t="s">
        <v>32</v>
      </c>
      <c r="H32">
        <f ca="1">IF(92.64&lt;&gt;92.64,0,0)</f>
        <v>0</v>
      </c>
      <c r="I32" t="s">
        <v>14</v>
      </c>
      <c r="J32" t="s">
        <v>14</v>
      </c>
    </row>
    <row r="33" spans="1:10">
      <c r="A33" t="s">
        <v>63</v>
      </c>
      <c r="B33" t="s">
        <v>30</v>
      </c>
      <c r="C33" t="s">
        <v>64</v>
      </c>
      <c r="D33" s="1">
        <v>20.32</v>
      </c>
      <c r="E33" s="2">
        <v>3.7</v>
      </c>
      <c r="F33" s="2">
        <v>75.18</v>
      </c>
      <c r="G33" t="s">
        <v>32</v>
      </c>
      <c r="H33">
        <f ca="1">IF(75.18&lt;&gt;75.18,0,0)</f>
        <v>0</v>
      </c>
      <c r="I33" t="s">
        <v>14</v>
      </c>
      <c r="J33" t="s">
        <v>14</v>
      </c>
    </row>
    <row r="34" spans="1:10">
      <c r="A34" t="s">
        <v>65</v>
      </c>
      <c r="B34" t="s">
        <v>30</v>
      </c>
      <c r="C34" t="s">
        <v>66</v>
      </c>
      <c r="D34" s="1">
        <v>20.27</v>
      </c>
      <c r="E34" s="2">
        <v>5.45</v>
      </c>
      <c r="F34" s="2">
        <v>110.47</v>
      </c>
      <c r="G34" t="s">
        <v>32</v>
      </c>
      <c r="H34">
        <f ca="1">IF(110.47&lt;&gt;110.47,0,0)</f>
        <v>0</v>
      </c>
      <c r="I34" t="s">
        <v>14</v>
      </c>
      <c r="J34" t="s">
        <v>14</v>
      </c>
    </row>
    <row r="35" spans="1:10">
      <c r="A35" t="s">
        <v>67</v>
      </c>
      <c r="B35" t="s">
        <v>30</v>
      </c>
      <c r="C35" t="s">
        <v>46</v>
      </c>
      <c r="D35" s="1">
        <v>20.38</v>
      </c>
      <c r="E35" s="2">
        <v>4.4</v>
      </c>
      <c r="F35" s="2">
        <v>89.67</v>
      </c>
      <c r="G35" t="s">
        <v>32</v>
      </c>
      <c r="H35">
        <f ca="1">IF(89.67&lt;&gt;89.67,0,0)</f>
        <v>0</v>
      </c>
      <c r="I35" t="s">
        <v>14</v>
      </c>
      <c r="J35" t="s">
        <v>14</v>
      </c>
    </row>
    <row r="36" spans="1:10">
      <c r="A36" t="s">
        <v>68</v>
      </c>
      <c r="B36" t="s">
        <v>30</v>
      </c>
      <c r="C36" t="s">
        <v>57</v>
      </c>
      <c r="D36" s="1">
        <v>20.39</v>
      </c>
      <c r="E36" s="2">
        <v>5.7</v>
      </c>
      <c r="F36" s="2">
        <v>116.22</v>
      </c>
      <c r="G36" t="s">
        <v>32</v>
      </c>
      <c r="H36">
        <f ca="1">IF(116.22&lt;&gt;116.22,0,0)</f>
        <v>0</v>
      </c>
      <c r="I36" t="s">
        <v>14</v>
      </c>
      <c r="J36" t="s">
        <v>14</v>
      </c>
    </row>
    <row r="37" spans="1:10">
      <c r="A37" t="s">
        <v>69</v>
      </c>
      <c r="B37" t="s">
        <v>30</v>
      </c>
      <c r="C37" t="s">
        <v>42</v>
      </c>
      <c r="D37" s="1">
        <v>20.3</v>
      </c>
      <c r="E37" s="2">
        <v>4.95</v>
      </c>
      <c r="F37" s="2">
        <v>100.49</v>
      </c>
      <c r="G37" t="s">
        <v>32</v>
      </c>
      <c r="H37">
        <f ca="1">IF(100.49&lt;&gt;100.49,0,0)</f>
        <v>0</v>
      </c>
      <c r="I37" t="s">
        <v>14</v>
      </c>
      <c r="J37" t="s">
        <v>14</v>
      </c>
    </row>
    <row r="38" spans="1:10">
      <c r="A38" t="s">
        <v>70</v>
      </c>
      <c r="B38" t="s">
        <v>30</v>
      </c>
      <c r="C38" t="s">
        <v>46</v>
      </c>
      <c r="D38" s="1">
        <v>20.37</v>
      </c>
      <c r="E38" s="2">
        <v>4.4</v>
      </c>
      <c r="F38" s="2">
        <v>89.63</v>
      </c>
      <c r="G38" t="s">
        <v>32</v>
      </c>
      <c r="H38">
        <f ca="1">IF(89.63&lt;&gt;89.63,0,0)</f>
        <v>0</v>
      </c>
      <c r="I38" t="s">
        <v>14</v>
      </c>
      <c r="J38" t="s">
        <v>14</v>
      </c>
    </row>
    <row r="39" spans="1:10">
      <c r="A39" t="s">
        <v>71</v>
      </c>
      <c r="B39" t="s">
        <v>30</v>
      </c>
      <c r="C39" t="s">
        <v>44</v>
      </c>
      <c r="D39" s="1">
        <v>20.36</v>
      </c>
      <c r="E39" s="2">
        <v>4.55</v>
      </c>
      <c r="F39" s="2">
        <v>92.64</v>
      </c>
      <c r="G39" t="s">
        <v>32</v>
      </c>
      <c r="H39">
        <f ca="1">IF(92.64&lt;&gt;92.64,0,0)</f>
        <v>0</v>
      </c>
      <c r="I39" t="s">
        <v>14</v>
      </c>
      <c r="J39" t="s">
        <v>14</v>
      </c>
    </row>
    <row r="40" spans="1:10">
      <c r="A40" t="s">
        <v>72</v>
      </c>
      <c r="B40" t="s">
        <v>30</v>
      </c>
      <c r="C40" t="s">
        <v>42</v>
      </c>
      <c r="D40" s="1">
        <v>20.26</v>
      </c>
      <c r="E40" s="2">
        <v>4.95</v>
      </c>
      <c r="F40" s="2">
        <v>100.29</v>
      </c>
      <c r="G40" t="s">
        <v>32</v>
      </c>
      <c r="H40">
        <f ca="1">IF(100.29&lt;&gt;100.29,0,0)</f>
        <v>0</v>
      </c>
      <c r="I40" t="s">
        <v>14</v>
      </c>
      <c r="J40" t="s">
        <v>14</v>
      </c>
    </row>
    <row r="41" spans="1:10">
      <c r="A41" t="s">
        <v>73</v>
      </c>
      <c r="B41" t="s">
        <v>30</v>
      </c>
      <c r="C41" t="s">
        <v>74</v>
      </c>
      <c r="D41" s="1">
        <v>20.46</v>
      </c>
      <c r="E41" s="2">
        <v>5.7</v>
      </c>
      <c r="F41" s="2">
        <v>116.62</v>
      </c>
      <c r="G41" t="s">
        <v>32</v>
      </c>
      <c r="H41">
        <f ca="1">IF(116.62&lt;&gt;116.62,0,0)</f>
        <v>0</v>
      </c>
      <c r="I41" t="s">
        <v>14</v>
      </c>
      <c r="J41" t="s">
        <v>14</v>
      </c>
    </row>
    <row r="42" spans="1:10">
      <c r="A42" t="s">
        <v>75</v>
      </c>
      <c r="B42" t="s">
        <v>30</v>
      </c>
      <c r="C42" t="s">
        <v>57</v>
      </c>
      <c r="D42" s="1">
        <v>20.49</v>
      </c>
      <c r="E42" s="2">
        <v>5.7</v>
      </c>
      <c r="F42" s="2">
        <v>116.79</v>
      </c>
      <c r="G42" t="s">
        <v>32</v>
      </c>
      <c r="H42">
        <f ca="1">IF(116.79&lt;&gt;116.79,0,0)</f>
        <v>0</v>
      </c>
      <c r="I42" t="s">
        <v>14</v>
      </c>
      <c r="J42" t="s">
        <v>14</v>
      </c>
    </row>
    <row r="43" spans="1:10">
      <c r="A43" t="s">
        <v>76</v>
      </c>
      <c r="B43" t="s">
        <v>30</v>
      </c>
      <c r="C43" t="s">
        <v>77</v>
      </c>
      <c r="D43" s="1">
        <v>20.37</v>
      </c>
      <c r="E43" s="2">
        <v>5.45</v>
      </c>
      <c r="F43" s="2">
        <v>111.02</v>
      </c>
      <c r="G43" t="s">
        <v>32</v>
      </c>
      <c r="H43">
        <f ca="1">IF(111.02&lt;&gt;111.02,0,0)</f>
        <v>0</v>
      </c>
      <c r="I43" t="s">
        <v>14</v>
      </c>
      <c r="J43" t="s">
        <v>14</v>
      </c>
    </row>
    <row r="44" spans="1:10">
      <c r="A44" t="s">
        <v>78</v>
      </c>
      <c r="B44" t="s">
        <v>30</v>
      </c>
      <c r="C44" t="s">
        <v>53</v>
      </c>
      <c r="D44" s="1">
        <v>20.53</v>
      </c>
      <c r="E44" s="2">
        <v>4.4</v>
      </c>
      <c r="F44" s="2">
        <v>90.33</v>
      </c>
      <c r="G44" t="s">
        <v>32</v>
      </c>
      <c r="H44">
        <f ca="1">IF(90.33&lt;&gt;90.33,0,0)</f>
        <v>0</v>
      </c>
      <c r="I44" t="s">
        <v>14</v>
      </c>
      <c r="J44" t="s">
        <v>14</v>
      </c>
    </row>
    <row r="45" spans="1:10">
      <c r="A45" t="s">
        <v>79</v>
      </c>
      <c r="B45" t="s">
        <v>30</v>
      </c>
      <c r="C45" t="s">
        <v>42</v>
      </c>
      <c r="D45" s="1">
        <v>20.43</v>
      </c>
      <c r="E45" s="2">
        <v>4.95</v>
      </c>
      <c r="F45" s="2">
        <v>101.13</v>
      </c>
      <c r="G45" t="s">
        <v>32</v>
      </c>
      <c r="H45">
        <f ca="1">IF(101.13&lt;&gt;101.13,0,0)</f>
        <v>0</v>
      </c>
      <c r="I45" t="s">
        <v>14</v>
      </c>
      <c r="J45" t="s">
        <v>14</v>
      </c>
    </row>
    <row r="46" spans="1:10">
      <c r="A46" t="s">
        <v>80</v>
      </c>
      <c r="B46" t="s">
        <v>30</v>
      </c>
      <c r="C46" t="s">
        <v>81</v>
      </c>
      <c r="D46" s="1">
        <v>20.46</v>
      </c>
      <c r="E46" s="2">
        <v>6.2</v>
      </c>
      <c r="F46" s="2">
        <v>126.85</v>
      </c>
      <c r="G46" t="s">
        <v>32</v>
      </c>
      <c r="H46">
        <f ca="1">IF(126.85&lt;&gt;126.85,0,0)</f>
        <v>0</v>
      </c>
      <c r="I46" t="s">
        <v>14</v>
      </c>
      <c r="J46" t="s">
        <v>14</v>
      </c>
    </row>
    <row r="47" spans="1:10">
      <c r="A47" t="s">
        <v>82</v>
      </c>
      <c r="B47" t="s">
        <v>30</v>
      </c>
      <c r="C47" t="s">
        <v>83</v>
      </c>
      <c r="D47" s="1">
        <v>20.43</v>
      </c>
      <c r="E47" s="2">
        <v>5.45</v>
      </c>
      <c r="F47" s="2">
        <v>111.34</v>
      </c>
      <c r="G47" t="s">
        <v>32</v>
      </c>
      <c r="H47">
        <f ca="1">IF(111.34&lt;&gt;111.34,0,0)</f>
        <v>0</v>
      </c>
      <c r="I47" t="s">
        <v>14</v>
      </c>
      <c r="J47" t="s">
        <v>14</v>
      </c>
    </row>
    <row r="48" spans="1:10">
      <c r="A48" t="s">
        <v>84</v>
      </c>
      <c r="B48" t="s">
        <v>30</v>
      </c>
      <c r="C48" t="s">
        <v>44</v>
      </c>
      <c r="D48" s="1">
        <v>20.47</v>
      </c>
      <c r="E48" s="2">
        <v>4.55</v>
      </c>
      <c r="F48" s="2">
        <v>93.14</v>
      </c>
      <c r="G48" t="s">
        <v>32</v>
      </c>
      <c r="H48">
        <f ca="1">IF(93.14&lt;&gt;93.14,0,0)</f>
        <v>0</v>
      </c>
      <c r="I48" t="s">
        <v>14</v>
      </c>
      <c r="J48" t="s">
        <v>14</v>
      </c>
    </row>
    <row r="49" spans="1:10">
      <c r="A49" t="s">
        <v>85</v>
      </c>
      <c r="B49" t="s">
        <v>30</v>
      </c>
      <c r="C49" t="s">
        <v>51</v>
      </c>
      <c r="D49" s="1">
        <v>20.43</v>
      </c>
      <c r="E49" s="2">
        <v>5.45</v>
      </c>
      <c r="F49" s="2">
        <v>111.34</v>
      </c>
      <c r="G49" t="s">
        <v>32</v>
      </c>
      <c r="H49">
        <f ca="1">IF(111.34&lt;&gt;111.34,0,0)</f>
        <v>0</v>
      </c>
      <c r="I49" t="s">
        <v>14</v>
      </c>
      <c r="J49" t="s">
        <v>14</v>
      </c>
    </row>
    <row r="50" spans="1:10">
      <c r="A50" t="s">
        <v>86</v>
      </c>
      <c r="B50" t="s">
        <v>30</v>
      </c>
      <c r="C50" t="s">
        <v>42</v>
      </c>
      <c r="D50" s="1">
        <v>20.38</v>
      </c>
      <c r="E50" s="2">
        <v>4.95</v>
      </c>
      <c r="F50" s="2">
        <v>100.88</v>
      </c>
      <c r="G50" t="s">
        <v>32</v>
      </c>
      <c r="H50">
        <f ca="1">IF(100.88&lt;&gt;100.88,0,0)</f>
        <v>0</v>
      </c>
      <c r="I50" t="s">
        <v>14</v>
      </c>
      <c r="J50" t="s">
        <v>14</v>
      </c>
    </row>
    <row r="51" spans="1:10">
      <c r="A51" t="s">
        <v>87</v>
      </c>
      <c r="B51" t="s">
        <v>30</v>
      </c>
      <c r="C51" t="s">
        <v>77</v>
      </c>
      <c r="D51" s="1">
        <v>20.51</v>
      </c>
      <c r="E51" s="2">
        <v>5.45</v>
      </c>
      <c r="F51" s="2">
        <v>111.78</v>
      </c>
      <c r="G51" t="s">
        <v>32</v>
      </c>
      <c r="H51">
        <f ca="1">IF(111.78&lt;&gt;111.78,0,0)</f>
        <v>0</v>
      </c>
      <c r="I51" t="s">
        <v>14</v>
      </c>
      <c r="J51" t="s">
        <v>14</v>
      </c>
    </row>
    <row r="52" spans="1:10">
      <c r="A52" t="s">
        <v>88</v>
      </c>
      <c r="B52" t="s">
        <v>30</v>
      </c>
      <c r="C52" t="s">
        <v>66</v>
      </c>
      <c r="D52" s="1">
        <v>20.46</v>
      </c>
      <c r="E52" s="2">
        <v>5.45</v>
      </c>
      <c r="F52" s="2">
        <v>111.51</v>
      </c>
      <c r="G52" t="s">
        <v>32</v>
      </c>
      <c r="H52">
        <f ca="1">IF(111.51&lt;&gt;111.51,0,0)</f>
        <v>0</v>
      </c>
      <c r="I52" t="s">
        <v>14</v>
      </c>
      <c r="J52" t="s">
        <v>14</v>
      </c>
    </row>
    <row r="53" spans="1:10">
      <c r="A53" t="s">
        <v>89</v>
      </c>
      <c r="B53" t="s">
        <v>30</v>
      </c>
      <c r="C53" t="s">
        <v>64</v>
      </c>
      <c r="D53" s="1">
        <v>20.45</v>
      </c>
      <c r="E53" s="2">
        <v>3.7</v>
      </c>
      <c r="F53" s="2">
        <v>75.67</v>
      </c>
      <c r="G53" t="s">
        <v>32</v>
      </c>
      <c r="H53">
        <f ca="1">IF(75.67&lt;&gt;75.67,0,0)</f>
        <v>0</v>
      </c>
      <c r="I53" t="s">
        <v>14</v>
      </c>
      <c r="J53" t="s">
        <v>14</v>
      </c>
    </row>
    <row r="54" spans="1:10">
      <c r="A54" t="s">
        <v>90</v>
      </c>
      <c r="B54" t="s">
        <v>30</v>
      </c>
      <c r="C54" t="s">
        <v>91</v>
      </c>
      <c r="D54" s="1">
        <v>20.46</v>
      </c>
      <c r="E54" s="2">
        <v>5.15</v>
      </c>
      <c r="F54" s="2">
        <v>105.37</v>
      </c>
      <c r="G54" t="s">
        <v>32</v>
      </c>
      <c r="H54">
        <f ca="1">IF(105.37&lt;&gt;105.37,0,0)</f>
        <v>0</v>
      </c>
      <c r="I54" t="s">
        <v>14</v>
      </c>
      <c r="J54" t="s">
        <v>14</v>
      </c>
    </row>
    <row r="55" spans="1:10">
      <c r="A55" t="s">
        <v>92</v>
      </c>
      <c r="B55" t="s">
        <v>30</v>
      </c>
      <c r="C55" t="s">
        <v>83</v>
      </c>
      <c r="D55" s="1">
        <v>20.47</v>
      </c>
      <c r="E55" s="2">
        <v>5.45</v>
      </c>
      <c r="F55" s="2">
        <v>111.56</v>
      </c>
      <c r="G55" t="s">
        <v>32</v>
      </c>
      <c r="H55">
        <f ca="1">IF(111.56&lt;&gt;111.56,0,0)</f>
        <v>0</v>
      </c>
      <c r="I55" t="s">
        <v>14</v>
      </c>
      <c r="J55" t="s">
        <v>14</v>
      </c>
    </row>
    <row r="56" spans="1:10">
      <c r="A56" t="s">
        <v>93</v>
      </c>
      <c r="B56" t="s">
        <v>30</v>
      </c>
      <c r="C56" t="s">
        <v>66</v>
      </c>
      <c r="D56" s="1">
        <v>20.44</v>
      </c>
      <c r="E56" s="2">
        <v>5.45</v>
      </c>
      <c r="F56" s="2">
        <v>111.4</v>
      </c>
      <c r="G56" t="s">
        <v>32</v>
      </c>
      <c r="H56">
        <f ca="1">IF(111.4&lt;&gt;111.4,0,0)</f>
        <v>0</v>
      </c>
      <c r="I56" t="s">
        <v>14</v>
      </c>
      <c r="J56" t="s">
        <v>14</v>
      </c>
    </row>
    <row r="57" spans="1:10">
      <c r="A57" t="s">
        <v>94</v>
      </c>
      <c r="B57" t="s">
        <v>30</v>
      </c>
      <c r="C57" t="s">
        <v>64</v>
      </c>
      <c r="D57" s="1">
        <v>20.42</v>
      </c>
      <c r="E57" s="2">
        <v>3.7</v>
      </c>
      <c r="F57" s="2">
        <v>75.55</v>
      </c>
      <c r="G57" t="s">
        <v>32</v>
      </c>
      <c r="H57">
        <f ca="1">IF(75.55&lt;&gt;75.55,0,0)</f>
        <v>0</v>
      </c>
      <c r="I57" t="s">
        <v>14</v>
      </c>
      <c r="J57" t="s">
        <v>14</v>
      </c>
    </row>
    <row r="58" spans="1:10">
      <c r="A58" t="s">
        <v>95</v>
      </c>
      <c r="B58" t="s">
        <v>30</v>
      </c>
      <c r="C58" t="s">
        <v>57</v>
      </c>
      <c r="D58" s="1">
        <v>20.52</v>
      </c>
      <c r="E58" s="2">
        <v>5.7</v>
      </c>
      <c r="F58" s="2">
        <v>116.96</v>
      </c>
      <c r="G58" t="s">
        <v>32</v>
      </c>
      <c r="H58">
        <f ca="1">IF(116.96&lt;&gt;116.96,0,0)</f>
        <v>0</v>
      </c>
      <c r="I58" t="s">
        <v>14</v>
      </c>
      <c r="J58" t="s">
        <v>14</v>
      </c>
    </row>
    <row r="59" spans="1:10">
      <c r="A59" t="s">
        <v>96</v>
      </c>
      <c r="B59" t="s">
        <v>30</v>
      </c>
      <c r="C59" t="s">
        <v>97</v>
      </c>
      <c r="D59" s="1">
        <v>20.53</v>
      </c>
      <c r="E59" s="2">
        <v>6.2</v>
      </c>
      <c r="F59" s="2">
        <v>127.29</v>
      </c>
      <c r="G59" t="s">
        <v>32</v>
      </c>
      <c r="H59">
        <f ca="1">IF(127.29&lt;&gt;127.29,0,0)</f>
        <v>0</v>
      </c>
      <c r="I59" t="s">
        <v>14</v>
      </c>
      <c r="J59" t="s">
        <v>14</v>
      </c>
    </row>
    <row r="60" spans="1:10">
      <c r="A60" t="s">
        <v>98</v>
      </c>
      <c r="B60" t="s">
        <v>30</v>
      </c>
      <c r="C60" t="s">
        <v>64</v>
      </c>
      <c r="D60" s="1">
        <v>20.43</v>
      </c>
      <c r="E60" s="2">
        <v>3.7</v>
      </c>
      <c r="F60" s="2">
        <v>75.59</v>
      </c>
      <c r="G60" t="s">
        <v>32</v>
      </c>
      <c r="H60">
        <f ca="1">IF(75.59&lt;&gt;75.59,0,0)</f>
        <v>0</v>
      </c>
      <c r="I60" t="s">
        <v>14</v>
      </c>
      <c r="J60" t="s">
        <v>14</v>
      </c>
    </row>
    <row r="61" spans="1:10">
      <c r="A61" t="s">
        <v>99</v>
      </c>
      <c r="B61" t="s">
        <v>30</v>
      </c>
      <c r="C61" t="s">
        <v>44</v>
      </c>
      <c r="D61" s="1">
        <v>20.44</v>
      </c>
      <c r="E61" s="2">
        <v>4.55</v>
      </c>
      <c r="F61" s="2">
        <v>93</v>
      </c>
      <c r="G61" t="s">
        <v>32</v>
      </c>
      <c r="H61">
        <f ca="1">IF(93&lt;&gt;93,0,0)</f>
        <v>0</v>
      </c>
      <c r="I61" t="s">
        <v>14</v>
      </c>
      <c r="J61" t="s">
        <v>14</v>
      </c>
    </row>
    <row r="62" spans="1:10">
      <c r="A62" t="s">
        <v>100</v>
      </c>
      <c r="B62" t="s">
        <v>30</v>
      </c>
      <c r="C62" t="s">
        <v>101</v>
      </c>
      <c r="D62" s="1">
        <v>20.5</v>
      </c>
      <c r="E62" s="2">
        <v>5.45</v>
      </c>
      <c r="F62" s="2">
        <v>111.73</v>
      </c>
      <c r="G62" t="s">
        <v>32</v>
      </c>
      <c r="H62">
        <f ca="1">IF(111.73&lt;&gt;111.72,0.010000000000005116,0)</f>
        <v>0</v>
      </c>
      <c r="I62" t="s">
        <v>14</v>
      </c>
      <c r="J62" t="s">
        <v>14</v>
      </c>
    </row>
    <row r="63" spans="1:10">
      <c r="A63" t="s">
        <v>102</v>
      </c>
      <c r="B63" t="s">
        <v>30</v>
      </c>
      <c r="C63" t="s">
        <v>51</v>
      </c>
      <c r="D63" s="1">
        <v>20.42</v>
      </c>
      <c r="E63" s="2">
        <v>5.45</v>
      </c>
      <c r="F63" s="2">
        <v>111.29</v>
      </c>
      <c r="G63" t="s">
        <v>32</v>
      </c>
      <c r="H63">
        <f ca="1">IF(111.29&lt;&gt;111.29,0,0)</f>
        <v>0</v>
      </c>
      <c r="I63" t="s">
        <v>14</v>
      </c>
      <c r="J63" t="s">
        <v>14</v>
      </c>
    </row>
    <row r="64" spans="1:10">
      <c r="A64" t="s">
        <v>103</v>
      </c>
      <c r="B64" t="s">
        <v>30</v>
      </c>
      <c r="C64" t="s">
        <v>83</v>
      </c>
      <c r="D64" s="1">
        <v>20.44</v>
      </c>
      <c r="E64" s="2">
        <v>5.45</v>
      </c>
      <c r="F64" s="2">
        <v>111.4</v>
      </c>
      <c r="G64" t="s">
        <v>32</v>
      </c>
      <c r="H64">
        <f ca="1">IF(111.4&lt;&gt;111.4,0,0)</f>
        <v>0</v>
      </c>
      <c r="I64" t="s">
        <v>14</v>
      </c>
      <c r="J64" t="s">
        <v>14</v>
      </c>
    </row>
    <row r="65" spans="1:10">
      <c r="A65" t="s">
        <v>104</v>
      </c>
      <c r="B65" t="s">
        <v>30</v>
      </c>
      <c r="C65" t="s">
        <v>105</v>
      </c>
      <c r="D65" s="1">
        <v>20.43</v>
      </c>
      <c r="E65" s="2">
        <v>4.95</v>
      </c>
      <c r="F65" s="2">
        <v>101.13</v>
      </c>
      <c r="G65" t="s">
        <v>32</v>
      </c>
      <c r="H65">
        <f ca="1">IF(101.13&lt;&gt;101.13,0,0)</f>
        <v>0</v>
      </c>
      <c r="I65" t="s">
        <v>14</v>
      </c>
      <c r="J65" t="s">
        <v>14</v>
      </c>
    </row>
    <row r="66" spans="1:10">
      <c r="A66" t="s">
        <v>106</v>
      </c>
      <c r="B66" t="s">
        <v>30</v>
      </c>
      <c r="C66" t="s">
        <v>64</v>
      </c>
      <c r="D66" s="1">
        <v>20.43</v>
      </c>
      <c r="E66" s="2">
        <v>3.7</v>
      </c>
      <c r="F66" s="2">
        <v>75.59</v>
      </c>
      <c r="G66" t="s">
        <v>32</v>
      </c>
      <c r="H66">
        <f ca="1">IF(75.59&lt;&gt;75.59,0,0)</f>
        <v>0</v>
      </c>
      <c r="I66" t="s">
        <v>14</v>
      </c>
      <c r="J66" t="s">
        <v>14</v>
      </c>
    </row>
    <row r="67" spans="1:10">
      <c r="A67" t="s">
        <v>107</v>
      </c>
      <c r="B67" t="s">
        <v>30</v>
      </c>
      <c r="C67" t="s">
        <v>44</v>
      </c>
      <c r="D67" s="1">
        <v>20.41</v>
      </c>
      <c r="E67" s="2">
        <v>4.55</v>
      </c>
      <c r="F67" s="2">
        <v>92.87</v>
      </c>
      <c r="G67" t="s">
        <v>32</v>
      </c>
      <c r="H67">
        <f ca="1">IF(92.87&lt;&gt;92.87,0,0)</f>
        <v>0</v>
      </c>
      <c r="I67" t="s">
        <v>14</v>
      </c>
      <c r="J67" t="s">
        <v>14</v>
      </c>
    </row>
    <row r="68" spans="1:10">
      <c r="A68" t="s">
        <v>108</v>
      </c>
      <c r="B68" t="s">
        <v>30</v>
      </c>
      <c r="C68" t="s">
        <v>51</v>
      </c>
      <c r="D68" s="1">
        <v>20.43</v>
      </c>
      <c r="E68" s="2">
        <v>5.45</v>
      </c>
      <c r="F68" s="2">
        <v>111.34</v>
      </c>
      <c r="G68" t="s">
        <v>32</v>
      </c>
      <c r="H68">
        <f ca="1">IF(111.34&lt;&gt;111.34,0,0)</f>
        <v>0</v>
      </c>
      <c r="I68" t="s">
        <v>14</v>
      </c>
      <c r="J68" t="s">
        <v>14</v>
      </c>
    </row>
    <row r="69" spans="1:10">
      <c r="A69" t="s">
        <v>109</v>
      </c>
      <c r="B69" t="s">
        <v>110</v>
      </c>
      <c r="C69" t="s">
        <v>111</v>
      </c>
      <c r="D69" s="1">
        <v>18.85</v>
      </c>
      <c r="E69" s="2">
        <v>6.2</v>
      </c>
      <c r="F69" s="2">
        <v>116.87</v>
      </c>
      <c r="G69" t="s">
        <v>112</v>
      </c>
      <c r="H69">
        <f ca="1">IF(116.87&lt;&gt;116.87,0,0)</f>
        <v>0</v>
      </c>
      <c r="I69" t="s">
        <v>14</v>
      </c>
      <c r="J69" t="s">
        <v>14</v>
      </c>
    </row>
    <row r="70" spans="1:10">
      <c r="A70" t="s">
        <v>113</v>
      </c>
      <c r="B70" t="s">
        <v>110</v>
      </c>
      <c r="C70" t="s">
        <v>114</v>
      </c>
      <c r="D70" s="1">
        <v>18.89</v>
      </c>
      <c r="E70" s="2">
        <v>4.4</v>
      </c>
      <c r="F70" s="2">
        <v>83.12</v>
      </c>
      <c r="G70" t="s">
        <v>112</v>
      </c>
      <c r="H70">
        <f ca="1">IF(83.12&lt;&gt;83.12,0,0)</f>
        <v>0</v>
      </c>
      <c r="I70" t="s">
        <v>14</v>
      </c>
      <c r="J70" t="s">
        <v>14</v>
      </c>
    </row>
    <row r="71" spans="1:10">
      <c r="A71" t="s">
        <v>115</v>
      </c>
      <c r="B71" t="s">
        <v>110</v>
      </c>
      <c r="C71" t="s">
        <v>116</v>
      </c>
      <c r="D71" s="1">
        <v>18.85</v>
      </c>
      <c r="E71" s="2">
        <v>5.95</v>
      </c>
      <c r="F71" s="2">
        <v>112.16</v>
      </c>
      <c r="G71" t="s">
        <v>112</v>
      </c>
      <c r="H71">
        <f ca="1">IF(112.16&lt;&gt;112.16,0,0)</f>
        <v>0</v>
      </c>
      <c r="I71" t="s">
        <v>14</v>
      </c>
      <c r="J71" t="s">
        <v>14</v>
      </c>
    </row>
    <row r="72" spans="1:10">
      <c r="A72" t="s">
        <v>117</v>
      </c>
      <c r="B72" t="s">
        <v>110</v>
      </c>
      <c r="C72" t="s">
        <v>118</v>
      </c>
      <c r="D72" s="1">
        <v>18.8</v>
      </c>
      <c r="E72" s="2">
        <v>5.95</v>
      </c>
      <c r="F72" s="2">
        <v>111.86</v>
      </c>
      <c r="G72" t="s">
        <v>112</v>
      </c>
      <c r="H72">
        <f ca="1">IF(111.86&lt;&gt;111.86,0,0)</f>
        <v>0</v>
      </c>
      <c r="I72" t="s">
        <v>14</v>
      </c>
      <c r="J72" t="s">
        <v>14</v>
      </c>
    </row>
    <row r="73" spans="1:10">
      <c r="A73" t="s">
        <v>119</v>
      </c>
      <c r="B73" t="s">
        <v>110</v>
      </c>
      <c r="C73" t="s">
        <v>118</v>
      </c>
      <c r="D73" s="1">
        <v>18.49</v>
      </c>
      <c r="E73" s="2">
        <v>5.95</v>
      </c>
      <c r="F73" s="2">
        <v>110.02</v>
      </c>
      <c r="G73" t="s">
        <v>112</v>
      </c>
      <c r="H73">
        <f ca="1">IF(110.02&lt;&gt;110.02,0,0)</f>
        <v>0</v>
      </c>
      <c r="I73" t="s">
        <v>14</v>
      </c>
      <c r="J73" t="s">
        <v>14</v>
      </c>
    </row>
    <row r="74" spans="1:10">
      <c r="A74" t="s">
        <v>120</v>
      </c>
      <c r="B74" t="s">
        <v>110</v>
      </c>
      <c r="C74" t="s">
        <v>114</v>
      </c>
      <c r="D74" s="1">
        <v>18.41</v>
      </c>
      <c r="E74" s="2">
        <v>4.4</v>
      </c>
      <c r="F74" s="2">
        <v>81</v>
      </c>
      <c r="G74" t="s">
        <v>112</v>
      </c>
      <c r="H74">
        <f ca="1">IF(81&lt;&gt;81,0,0)</f>
        <v>0</v>
      </c>
      <c r="I74" t="s">
        <v>14</v>
      </c>
      <c r="J74" t="s">
        <v>14</v>
      </c>
    </row>
    <row r="75" spans="1:10">
      <c r="A75" t="s">
        <v>121</v>
      </c>
      <c r="B75" t="s">
        <v>110</v>
      </c>
      <c r="C75" t="s">
        <v>122</v>
      </c>
      <c r="D75" s="1">
        <v>18.44</v>
      </c>
      <c r="E75" s="2">
        <v>5.95</v>
      </c>
      <c r="F75" s="2">
        <v>109.72</v>
      </c>
      <c r="G75" t="s">
        <v>112</v>
      </c>
      <c r="H75">
        <f ca="1">IF(109.72&lt;&gt;109.72,0,0)</f>
        <v>0</v>
      </c>
      <c r="I75" t="s">
        <v>14</v>
      </c>
      <c r="J75" t="s">
        <v>14</v>
      </c>
    </row>
    <row r="76" spans="1:10">
      <c r="A76" t="s">
        <v>123</v>
      </c>
      <c r="B76" t="s">
        <v>110</v>
      </c>
      <c r="C76" t="s">
        <v>116</v>
      </c>
      <c r="D76" s="1">
        <v>18.56</v>
      </c>
      <c r="E76" s="2">
        <v>5.95</v>
      </c>
      <c r="F76" s="2">
        <v>110.43</v>
      </c>
      <c r="G76" t="s">
        <v>112</v>
      </c>
      <c r="H76">
        <f ca="1">IF(110.43&lt;&gt;110.43,0,0)</f>
        <v>0</v>
      </c>
      <c r="I76" t="s">
        <v>14</v>
      </c>
      <c r="J76" t="s">
        <v>14</v>
      </c>
    </row>
    <row r="77" spans="1:10">
      <c r="A77" t="s">
        <v>124</v>
      </c>
      <c r="B77" t="s">
        <v>125</v>
      </c>
      <c r="C77" t="s">
        <v>126</v>
      </c>
      <c r="D77" s="1">
        <v>23.21</v>
      </c>
      <c r="E77" s="2">
        <v>4.95</v>
      </c>
      <c r="F77" s="2">
        <v>114.89</v>
      </c>
      <c r="G77" t="s">
        <v>127</v>
      </c>
      <c r="H77">
        <f ca="1">IF(114.89&lt;&gt;114.89,0,0)</f>
        <v>0</v>
      </c>
      <c r="I77" t="s">
        <v>14</v>
      </c>
      <c r="J77" t="s">
        <v>14</v>
      </c>
    </row>
    <row r="78" spans="1:10">
      <c r="A78" t="s">
        <v>128</v>
      </c>
      <c r="B78" t="s">
        <v>125</v>
      </c>
      <c r="C78" t="s">
        <v>129</v>
      </c>
      <c r="D78" s="1">
        <v>23.21</v>
      </c>
      <c r="E78" s="2">
        <v>5.15</v>
      </c>
      <c r="F78" s="2">
        <v>119.53</v>
      </c>
      <c r="G78" t="s">
        <v>127</v>
      </c>
      <c r="H78">
        <f ca="1">IF(119.53&lt;&gt;119.53,0,0)</f>
        <v>0</v>
      </c>
      <c r="I78" t="s">
        <v>14</v>
      </c>
      <c r="J78" t="s">
        <v>14</v>
      </c>
    </row>
    <row r="79" spans="1:10">
      <c r="A79" t="s">
        <v>130</v>
      </c>
      <c r="B79" t="s">
        <v>125</v>
      </c>
      <c r="C79" t="s">
        <v>131</v>
      </c>
      <c r="D79" s="1">
        <v>23.2</v>
      </c>
      <c r="E79" s="2">
        <v>4.2</v>
      </c>
      <c r="F79" s="2">
        <v>97.44</v>
      </c>
      <c r="G79" t="s">
        <v>127</v>
      </c>
      <c r="H79">
        <f ca="1">IF(97.44&lt;&gt;97.44,0,0)</f>
        <v>0</v>
      </c>
      <c r="I79" t="s">
        <v>14</v>
      </c>
      <c r="J79" t="s">
        <v>14</v>
      </c>
    </row>
    <row r="80" spans="1:10">
      <c r="A80" t="s">
        <v>132</v>
      </c>
      <c r="B80" t="s">
        <v>125</v>
      </c>
      <c r="C80" t="s">
        <v>133</v>
      </c>
      <c r="D80" s="1">
        <v>23.17</v>
      </c>
      <c r="E80" s="2">
        <v>5.15</v>
      </c>
      <c r="F80" s="2">
        <v>119.33</v>
      </c>
      <c r="G80" t="s">
        <v>127</v>
      </c>
      <c r="H80">
        <f ca="1">IF(119.33&lt;&gt;119.33,0,0)</f>
        <v>0</v>
      </c>
      <c r="I80" t="s">
        <v>14</v>
      </c>
      <c r="J80" t="s">
        <v>14</v>
      </c>
    </row>
    <row r="81" spans="1:10">
      <c r="A81" t="s">
        <v>134</v>
      </c>
      <c r="B81" t="s">
        <v>125</v>
      </c>
      <c r="C81" t="s">
        <v>133</v>
      </c>
      <c r="D81" s="1">
        <v>23.21</v>
      </c>
      <c r="E81" s="2">
        <v>5.15</v>
      </c>
      <c r="F81" s="2">
        <v>119.53</v>
      </c>
      <c r="G81" t="s">
        <v>127</v>
      </c>
      <c r="H81">
        <f ca="1">IF(119.53&lt;&gt;119.53,0,0)</f>
        <v>0</v>
      </c>
      <c r="I81" t="s">
        <v>14</v>
      </c>
      <c r="J81" t="s">
        <v>14</v>
      </c>
    </row>
    <row r="82" spans="1:10">
      <c r="A82" t="s">
        <v>135</v>
      </c>
      <c r="B82" t="s">
        <v>125</v>
      </c>
      <c r="C82" t="s">
        <v>131</v>
      </c>
      <c r="D82" s="1">
        <v>23.2</v>
      </c>
      <c r="E82" s="2">
        <v>4.2</v>
      </c>
      <c r="F82" s="2">
        <v>97.44</v>
      </c>
      <c r="G82" t="s">
        <v>127</v>
      </c>
      <c r="H82">
        <f ca="1">IF(97.44&lt;&gt;97.44,0,0)</f>
        <v>0</v>
      </c>
      <c r="I82" t="s">
        <v>14</v>
      </c>
      <c r="J82" t="s">
        <v>14</v>
      </c>
    </row>
    <row r="83" spans="1:10">
      <c r="A83" t="s">
        <v>136</v>
      </c>
      <c r="B83" t="s">
        <v>125</v>
      </c>
      <c r="C83" t="s">
        <v>129</v>
      </c>
      <c r="D83" s="1">
        <v>23.21</v>
      </c>
      <c r="E83" s="2">
        <v>5.15</v>
      </c>
      <c r="F83" s="2">
        <v>119.53</v>
      </c>
      <c r="G83" t="s">
        <v>127</v>
      </c>
      <c r="H83">
        <f ca="1">IF(119.53&lt;&gt;119.53,0,0)</f>
        <v>0</v>
      </c>
      <c r="I83" t="s">
        <v>14</v>
      </c>
      <c r="J83" t="s">
        <v>14</v>
      </c>
    </row>
    <row r="84" spans="1:10">
      <c r="A84" t="s">
        <v>137</v>
      </c>
      <c r="B84" t="s">
        <v>125</v>
      </c>
      <c r="C84" t="s">
        <v>133</v>
      </c>
      <c r="D84" s="1">
        <v>23.16</v>
      </c>
      <c r="E84" s="2">
        <v>5.15</v>
      </c>
      <c r="F84" s="2">
        <v>119.27</v>
      </c>
      <c r="G84" t="s">
        <v>127</v>
      </c>
      <c r="H84">
        <f ca="1">IF(119.27&lt;&gt;119.27,0,0)</f>
        <v>0</v>
      </c>
      <c r="I84" t="s">
        <v>14</v>
      </c>
      <c r="J84" t="s">
        <v>14</v>
      </c>
    </row>
    <row r="85" spans="1:10">
      <c r="A85" t="s">
        <v>138</v>
      </c>
      <c r="B85" t="s">
        <v>125</v>
      </c>
      <c r="C85" t="s">
        <v>139</v>
      </c>
      <c r="D85" s="1">
        <v>23.23</v>
      </c>
      <c r="E85" s="2">
        <v>4.2</v>
      </c>
      <c r="F85" s="2">
        <v>97.57</v>
      </c>
      <c r="G85" t="s">
        <v>127</v>
      </c>
      <c r="H85">
        <f ca="1">IF(97.57&lt;&gt;97.57,0,0)</f>
        <v>0</v>
      </c>
      <c r="I85" t="s">
        <v>14</v>
      </c>
      <c r="J85" t="s">
        <v>14</v>
      </c>
    </row>
    <row r="86" spans="1:10">
      <c r="A86" t="s">
        <v>140</v>
      </c>
      <c r="B86" t="s">
        <v>125</v>
      </c>
      <c r="C86" t="s">
        <v>126</v>
      </c>
      <c r="D86" s="1">
        <v>23.19</v>
      </c>
      <c r="E86" s="2">
        <v>4.95</v>
      </c>
      <c r="F86" s="2">
        <v>114.79</v>
      </c>
      <c r="G86" t="s">
        <v>127</v>
      </c>
      <c r="H86">
        <f ca="1">IF(114.79&lt;&gt;114.79,0,0)</f>
        <v>0</v>
      </c>
      <c r="I86" t="s">
        <v>14</v>
      </c>
      <c r="J86" t="s">
        <v>14</v>
      </c>
    </row>
    <row r="87" spans="1:10">
      <c r="A87" t="s">
        <v>141</v>
      </c>
      <c r="B87" t="s">
        <v>125</v>
      </c>
      <c r="C87" t="s">
        <v>126</v>
      </c>
      <c r="D87" s="1">
        <v>23.15</v>
      </c>
      <c r="E87" s="2">
        <v>4.95</v>
      </c>
      <c r="F87" s="2">
        <v>114.59</v>
      </c>
      <c r="G87" t="s">
        <v>127</v>
      </c>
      <c r="H87">
        <f ca="1">IF(114.59&lt;&gt;114.59,0,0)</f>
        <v>0</v>
      </c>
      <c r="I87" t="s">
        <v>14</v>
      </c>
      <c r="J87" t="s">
        <v>14</v>
      </c>
    </row>
    <row r="88" spans="1:10">
      <c r="A88" t="s">
        <v>142</v>
      </c>
      <c r="B88" t="s">
        <v>125</v>
      </c>
      <c r="C88" t="s">
        <v>133</v>
      </c>
      <c r="D88" s="1">
        <v>23.14</v>
      </c>
      <c r="E88" s="2">
        <v>5.15</v>
      </c>
      <c r="F88" s="2">
        <v>119.17</v>
      </c>
      <c r="G88" t="s">
        <v>127</v>
      </c>
      <c r="H88">
        <f ca="1">IF(119.17&lt;&gt;119.17,0,0)</f>
        <v>0</v>
      </c>
      <c r="I88" t="s">
        <v>14</v>
      </c>
      <c r="J88" t="s">
        <v>14</v>
      </c>
    </row>
    <row r="89" spans="1:10">
      <c r="A89" t="s">
        <v>143</v>
      </c>
      <c r="B89" t="s">
        <v>125</v>
      </c>
      <c r="C89" t="s">
        <v>131</v>
      </c>
      <c r="D89" s="1">
        <v>23.2</v>
      </c>
      <c r="E89" s="2">
        <v>4.2</v>
      </c>
      <c r="F89" s="2">
        <v>97.44</v>
      </c>
      <c r="G89" t="s">
        <v>127</v>
      </c>
      <c r="H89">
        <f ca="1">IF(97.44&lt;&gt;97.44,0,0)</f>
        <v>0</v>
      </c>
      <c r="I89" t="s">
        <v>14</v>
      </c>
      <c r="J89" t="s">
        <v>14</v>
      </c>
    </row>
    <row r="90" spans="1:10">
      <c r="A90" t="s">
        <v>144</v>
      </c>
      <c r="B90" t="s">
        <v>125</v>
      </c>
      <c r="C90" t="s">
        <v>139</v>
      </c>
      <c r="D90" s="1">
        <v>23.19</v>
      </c>
      <c r="E90" s="2">
        <v>4.2</v>
      </c>
      <c r="F90" s="2">
        <v>97.4</v>
      </c>
      <c r="G90" t="s">
        <v>127</v>
      </c>
      <c r="H90">
        <f ca="1">IF(97.4&lt;&gt;97.4,0,0)</f>
        <v>0</v>
      </c>
      <c r="I90" t="s">
        <v>14</v>
      </c>
      <c r="J90" t="s">
        <v>14</v>
      </c>
    </row>
    <row r="91" spans="1:10">
      <c r="A91" t="s">
        <v>145</v>
      </c>
      <c r="B91" t="s">
        <v>125</v>
      </c>
      <c r="C91" t="s">
        <v>139</v>
      </c>
      <c r="D91" s="1">
        <v>23.17</v>
      </c>
      <c r="E91" s="2">
        <v>4.2</v>
      </c>
      <c r="F91" s="2">
        <v>97.31</v>
      </c>
      <c r="G91" t="s">
        <v>127</v>
      </c>
      <c r="H91">
        <f ca="1">IF(97.31&lt;&gt;97.31,0,0)</f>
        <v>0</v>
      </c>
      <c r="I91" t="s">
        <v>14</v>
      </c>
      <c r="J91" t="s">
        <v>14</v>
      </c>
    </row>
    <row r="92" spans="1:10">
      <c r="A92" t="s">
        <v>146</v>
      </c>
      <c r="B92" t="s">
        <v>125</v>
      </c>
      <c r="C92" t="s">
        <v>139</v>
      </c>
      <c r="D92" s="1">
        <v>23.21</v>
      </c>
      <c r="E92" s="2">
        <v>4.2</v>
      </c>
      <c r="F92" s="2">
        <v>97.48</v>
      </c>
      <c r="G92" t="s">
        <v>127</v>
      </c>
      <c r="H92">
        <f ca="1">IF(97.48&lt;&gt;97.48,0,0)</f>
        <v>0</v>
      </c>
      <c r="I92" t="s">
        <v>14</v>
      </c>
      <c r="J92" t="s">
        <v>14</v>
      </c>
    </row>
    <row r="93" spans="1:10">
      <c r="A93" t="s">
        <v>147</v>
      </c>
      <c r="B93" t="s">
        <v>125</v>
      </c>
      <c r="C93" t="s">
        <v>126</v>
      </c>
      <c r="D93" s="1">
        <v>23.2</v>
      </c>
      <c r="E93" s="2">
        <v>4.95</v>
      </c>
      <c r="F93" s="2">
        <v>114.84</v>
      </c>
      <c r="G93" t="s">
        <v>127</v>
      </c>
      <c r="H93">
        <f ca="1">IF(114.84&lt;&gt;114.84,0,0)</f>
        <v>0</v>
      </c>
      <c r="I93" t="s">
        <v>14</v>
      </c>
      <c r="J93" t="s">
        <v>14</v>
      </c>
    </row>
    <row r="94" spans="1:10">
      <c r="A94" t="s">
        <v>148</v>
      </c>
      <c r="B94" t="s">
        <v>125</v>
      </c>
      <c r="C94" t="s">
        <v>129</v>
      </c>
      <c r="D94" s="1">
        <v>22.34</v>
      </c>
      <c r="E94" s="2">
        <v>5.15</v>
      </c>
      <c r="F94" s="2">
        <v>115.05</v>
      </c>
      <c r="G94" t="s">
        <v>127</v>
      </c>
      <c r="H94">
        <f ca="1">IF(115.05&lt;&gt;115.05,0,0)</f>
        <v>0</v>
      </c>
      <c r="I94" t="s">
        <v>14</v>
      </c>
      <c r="J94" t="s">
        <v>14</v>
      </c>
    </row>
    <row r="95" spans="1:10">
      <c r="A95" t="s">
        <v>149</v>
      </c>
      <c r="B95" t="s">
        <v>125</v>
      </c>
      <c r="C95" t="s">
        <v>131</v>
      </c>
      <c r="D95" s="1">
        <v>22.75</v>
      </c>
      <c r="E95" s="2">
        <v>4.2</v>
      </c>
      <c r="F95" s="2">
        <v>95.55</v>
      </c>
      <c r="G95" t="s">
        <v>127</v>
      </c>
      <c r="H95">
        <f ca="1">IF(95.55&lt;&gt;95.55,0,0)</f>
        <v>0</v>
      </c>
      <c r="I95" t="s">
        <v>14</v>
      </c>
      <c r="J95" t="s">
        <v>14</v>
      </c>
    </row>
    <row r="96" spans="1:10">
      <c r="A96" t="s">
        <v>150</v>
      </c>
      <c r="B96" t="s">
        <v>125</v>
      </c>
      <c r="C96" t="s">
        <v>151</v>
      </c>
      <c r="D96" s="1">
        <v>23.05</v>
      </c>
      <c r="E96" s="2">
        <v>4.95</v>
      </c>
      <c r="F96" s="2">
        <v>114.1</v>
      </c>
      <c r="G96" t="s">
        <v>127</v>
      </c>
      <c r="H96">
        <f ca="1">IF(114.1&lt;&gt;114.1,0,0)</f>
        <v>0</v>
      </c>
      <c r="I96" t="s">
        <v>14</v>
      </c>
      <c r="J96" t="s">
        <v>14</v>
      </c>
    </row>
    <row r="97" spans="1:10">
      <c r="A97" t="s">
        <v>152</v>
      </c>
      <c r="B97" t="s">
        <v>125</v>
      </c>
      <c r="C97" t="s">
        <v>133</v>
      </c>
      <c r="D97" s="1">
        <v>23.02</v>
      </c>
      <c r="E97" s="2">
        <v>5.15</v>
      </c>
      <c r="F97" s="2">
        <v>118.55</v>
      </c>
      <c r="G97" t="s">
        <v>127</v>
      </c>
      <c r="H97">
        <f ca="1">IF(118.55&lt;&gt;118.55,0,0)</f>
        <v>0</v>
      </c>
      <c r="I97" t="s">
        <v>14</v>
      </c>
      <c r="J97" t="s">
        <v>14</v>
      </c>
    </row>
    <row r="98" spans="1:10">
      <c r="A98" t="s">
        <v>153</v>
      </c>
      <c r="B98" t="s">
        <v>125</v>
      </c>
      <c r="C98" t="s">
        <v>154</v>
      </c>
      <c r="D98" s="1">
        <v>23.04</v>
      </c>
      <c r="E98" s="2">
        <v>5.15</v>
      </c>
      <c r="F98" s="2">
        <v>118.66</v>
      </c>
      <c r="G98" t="s">
        <v>127</v>
      </c>
      <c r="H98">
        <f ca="1">IF(118.66&lt;&gt;118.66,0,0)</f>
        <v>0</v>
      </c>
      <c r="I98" t="s">
        <v>14</v>
      </c>
      <c r="J98" t="s">
        <v>14</v>
      </c>
    </row>
    <row r="99" spans="1:10">
      <c r="A99" t="s">
        <v>155</v>
      </c>
      <c r="B99" t="s">
        <v>125</v>
      </c>
      <c r="C99" t="s">
        <v>139</v>
      </c>
      <c r="D99" s="1">
        <v>23.04</v>
      </c>
      <c r="E99" s="2">
        <v>4.2</v>
      </c>
      <c r="F99" s="2">
        <v>96.77</v>
      </c>
      <c r="G99" t="s">
        <v>127</v>
      </c>
      <c r="H99">
        <f ca="1">IF(96.77&lt;&gt;96.77,0,0)</f>
        <v>0</v>
      </c>
      <c r="I99" t="s">
        <v>14</v>
      </c>
      <c r="J99" t="s">
        <v>14</v>
      </c>
    </row>
    <row r="100" spans="1:10">
      <c r="A100" t="s">
        <v>156</v>
      </c>
      <c r="B100" t="s">
        <v>125</v>
      </c>
      <c r="C100" t="s">
        <v>126</v>
      </c>
      <c r="D100" s="1">
        <v>23</v>
      </c>
      <c r="E100" s="2">
        <v>4.95</v>
      </c>
      <c r="F100" s="2">
        <v>113.85</v>
      </c>
      <c r="G100" t="s">
        <v>127</v>
      </c>
      <c r="H100">
        <f ca="1">IF(113.85&lt;&gt;113.85,0,0)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125</v>
      </c>
      <c r="C101" t="s">
        <v>151</v>
      </c>
      <c r="D101" s="1">
        <v>23.01</v>
      </c>
      <c r="E101" s="2">
        <v>4.95</v>
      </c>
      <c r="F101" s="2">
        <v>113.9</v>
      </c>
      <c r="G101" t="s">
        <v>127</v>
      </c>
      <c r="H101">
        <f ca="1">IF(113.9&lt;&gt;113.9,0,0)</f>
        <v>0</v>
      </c>
      <c r="I101" t="s">
        <v>14</v>
      </c>
      <c r="J101" t="s">
        <v>14</v>
      </c>
    </row>
    <row r="102" spans="1:10">
      <c r="A102" t="s">
        <v>158</v>
      </c>
      <c r="B102" t="s">
        <v>125</v>
      </c>
      <c r="C102" t="s">
        <v>139</v>
      </c>
      <c r="D102" s="1">
        <v>23.04</v>
      </c>
      <c r="E102" s="2">
        <v>4.2</v>
      </c>
      <c r="F102" s="2">
        <v>96.77</v>
      </c>
      <c r="G102" t="s">
        <v>127</v>
      </c>
      <c r="H102">
        <f ca="1">IF(96.77&lt;&gt;96.77,0,0)</f>
        <v>0</v>
      </c>
      <c r="I102" t="s">
        <v>14</v>
      </c>
      <c r="J102" t="s">
        <v>14</v>
      </c>
    </row>
    <row r="103" spans="1:10">
      <c r="A103" t="s">
        <v>159</v>
      </c>
      <c r="B103" t="s">
        <v>125</v>
      </c>
      <c r="C103" t="s">
        <v>160</v>
      </c>
      <c r="D103" s="1">
        <v>23.03</v>
      </c>
      <c r="E103" s="2">
        <v>5.15</v>
      </c>
      <c r="F103" s="2">
        <v>118.6</v>
      </c>
      <c r="G103" t="s">
        <v>127</v>
      </c>
      <c r="H103">
        <f ca="1">IF(118.6&lt;&gt;118.6,0,0)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125</v>
      </c>
      <c r="C104" t="s">
        <v>160</v>
      </c>
      <c r="D104" s="1">
        <v>23.04</v>
      </c>
      <c r="E104" s="2">
        <v>5.15</v>
      </c>
      <c r="F104" s="2">
        <v>118.66</v>
      </c>
      <c r="G104" t="s">
        <v>127</v>
      </c>
      <c r="H104">
        <f ca="1">IF(118.66&lt;&gt;118.66,0,0)</f>
        <v>0</v>
      </c>
      <c r="I104" t="s">
        <v>14</v>
      </c>
      <c r="J104" t="s">
        <v>14</v>
      </c>
    </row>
    <row r="105" spans="1:10">
      <c r="A105" t="s">
        <v>162</v>
      </c>
      <c r="B105" t="s">
        <v>125</v>
      </c>
      <c r="C105" t="s">
        <v>133</v>
      </c>
      <c r="D105" s="1">
        <v>23.02</v>
      </c>
      <c r="E105" s="2">
        <v>5.15</v>
      </c>
      <c r="F105" s="2">
        <v>118.55</v>
      </c>
      <c r="G105" t="s">
        <v>127</v>
      </c>
      <c r="H105">
        <f ca="1">IF(118.55&lt;&gt;118.55,0,0)</f>
        <v>0</v>
      </c>
      <c r="I105" t="s">
        <v>14</v>
      </c>
      <c r="J105" t="s">
        <v>14</v>
      </c>
    </row>
    <row r="106" spans="1:10">
      <c r="A106" t="s">
        <v>163</v>
      </c>
      <c r="B106" t="s">
        <v>125</v>
      </c>
      <c r="C106" t="s">
        <v>154</v>
      </c>
      <c r="D106" s="1">
        <v>22.99</v>
      </c>
      <c r="E106" s="2">
        <v>5.15</v>
      </c>
      <c r="F106" s="2">
        <v>118.4</v>
      </c>
      <c r="G106" t="s">
        <v>127</v>
      </c>
      <c r="H106">
        <f ca="1">IF(118.4&lt;&gt;118.4,0,0)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125</v>
      </c>
      <c r="C107" t="s">
        <v>165</v>
      </c>
      <c r="D107" s="1">
        <v>22.98</v>
      </c>
      <c r="E107" s="2">
        <v>5.15</v>
      </c>
      <c r="F107" s="2">
        <v>118.35</v>
      </c>
      <c r="G107" t="s">
        <v>127</v>
      </c>
      <c r="H107">
        <f ca="1">IF(118.35&lt;&gt;118.35,0,0)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125</v>
      </c>
      <c r="C108" t="s">
        <v>133</v>
      </c>
      <c r="D108" s="1">
        <v>22.99</v>
      </c>
      <c r="E108" s="2">
        <v>5.15</v>
      </c>
      <c r="F108" s="2">
        <v>118.4</v>
      </c>
      <c r="G108" t="s">
        <v>127</v>
      </c>
      <c r="H108">
        <f ca="1">IF(118.4&lt;&gt;118.4,0,0)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125</v>
      </c>
      <c r="C109" t="s">
        <v>168</v>
      </c>
      <c r="D109" s="1">
        <v>23</v>
      </c>
      <c r="E109" s="2">
        <v>4.4</v>
      </c>
      <c r="F109" s="2">
        <v>101.2</v>
      </c>
      <c r="G109" t="s">
        <v>127</v>
      </c>
      <c r="H109">
        <f ca="1">IF(101.2&lt;&gt;101.2,0,0)</f>
        <v>0</v>
      </c>
      <c r="I109" t="s">
        <v>14</v>
      </c>
      <c r="J109" t="s">
        <v>14</v>
      </c>
    </row>
    <row r="110" spans="1:10">
      <c r="A110" t="s">
        <v>169</v>
      </c>
      <c r="B110" t="s">
        <v>125</v>
      </c>
      <c r="C110" t="s">
        <v>170</v>
      </c>
      <c r="D110" s="1">
        <v>22.99</v>
      </c>
      <c r="E110" s="2">
        <v>6.2</v>
      </c>
      <c r="F110" s="2">
        <v>142.54</v>
      </c>
      <c r="G110" t="s">
        <v>127</v>
      </c>
      <c r="H110">
        <f ca="1">IF(142.54&lt;&gt;142.54,0,0)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125</v>
      </c>
      <c r="C111" t="s">
        <v>139</v>
      </c>
      <c r="D111" s="1">
        <v>22.99</v>
      </c>
      <c r="E111" s="2">
        <v>4.2</v>
      </c>
      <c r="F111" s="2">
        <v>96.56</v>
      </c>
      <c r="G111" t="s">
        <v>127</v>
      </c>
      <c r="H111">
        <f ca="1">IF(96.56&lt;&gt;96.56,0,0)</f>
        <v>0</v>
      </c>
      <c r="I111" t="s">
        <v>14</v>
      </c>
      <c r="J111" t="s">
        <v>14</v>
      </c>
    </row>
    <row r="112" spans="1:10">
      <c r="A112" t="s">
        <v>172</v>
      </c>
      <c r="B112" t="s">
        <v>125</v>
      </c>
      <c r="C112" t="s">
        <v>139</v>
      </c>
      <c r="D112" s="1">
        <v>23.01</v>
      </c>
      <c r="E112" s="2">
        <v>4.2</v>
      </c>
      <c r="F112" s="2">
        <v>96.64</v>
      </c>
      <c r="G112" t="s">
        <v>127</v>
      </c>
      <c r="H112">
        <f ca="1">IF(96.64&lt;&gt;96.64,0,0)</f>
        <v>0</v>
      </c>
      <c r="I112" t="s">
        <v>14</v>
      </c>
      <c r="J112" t="s">
        <v>14</v>
      </c>
    </row>
    <row r="113" spans="1:10">
      <c r="A113" t="s">
        <v>173</v>
      </c>
      <c r="B113" t="s">
        <v>125</v>
      </c>
      <c r="C113" t="s">
        <v>126</v>
      </c>
      <c r="D113" s="1">
        <v>23</v>
      </c>
      <c r="E113" s="2">
        <v>4.95</v>
      </c>
      <c r="F113" s="2">
        <v>113.85</v>
      </c>
      <c r="G113" t="s">
        <v>127</v>
      </c>
      <c r="H113">
        <f ca="1">IF(113.85&lt;&gt;113.85,0,0)</f>
        <v>0</v>
      </c>
      <c r="I113" t="s">
        <v>14</v>
      </c>
      <c r="J113" t="s">
        <v>14</v>
      </c>
    </row>
    <row r="114" spans="1:10">
      <c r="A114" t="s">
        <v>174</v>
      </c>
      <c r="B114" t="s">
        <v>125</v>
      </c>
      <c r="C114" t="s">
        <v>151</v>
      </c>
      <c r="D114" s="1">
        <v>23.02</v>
      </c>
      <c r="E114" s="2">
        <v>4.95</v>
      </c>
      <c r="F114" s="2">
        <v>113.95</v>
      </c>
      <c r="G114" t="s">
        <v>127</v>
      </c>
      <c r="H114">
        <f ca="1">IF(113.95&lt;&gt;113.95,0,0)</f>
        <v>0</v>
      </c>
      <c r="I114" t="s">
        <v>14</v>
      </c>
      <c r="J114" t="s">
        <v>14</v>
      </c>
    </row>
    <row r="115" spans="1:10">
      <c r="A115" t="s">
        <v>175</v>
      </c>
      <c r="B115" t="s">
        <v>125</v>
      </c>
      <c r="C115" t="s">
        <v>151</v>
      </c>
      <c r="D115" s="1">
        <v>23.04</v>
      </c>
      <c r="E115" s="2">
        <v>4.95</v>
      </c>
      <c r="F115" s="2">
        <v>114.05</v>
      </c>
      <c r="G115" t="s">
        <v>127</v>
      </c>
      <c r="H115">
        <f ca="1">IF(114.05&lt;&gt;114.05,0,0)</f>
        <v>0</v>
      </c>
      <c r="I115" t="s">
        <v>14</v>
      </c>
      <c r="J115" t="s">
        <v>14</v>
      </c>
    </row>
    <row r="116" spans="1:10">
      <c r="A116" t="s">
        <v>176</v>
      </c>
      <c r="B116" t="s">
        <v>177</v>
      </c>
      <c r="C116" t="s">
        <v>178</v>
      </c>
      <c r="D116" s="1">
        <v>16</v>
      </c>
      <c r="E116" s="2">
        <v>6.45</v>
      </c>
      <c r="F116" s="2">
        <v>103.2</v>
      </c>
      <c r="G116" t="s">
        <v>179</v>
      </c>
      <c r="H116">
        <f ca="1">IF(103.2&lt;&gt;103.2,0,0)</f>
        <v>0</v>
      </c>
      <c r="I116" t="s">
        <v>14</v>
      </c>
      <c r="J116" t="s">
        <v>14</v>
      </c>
    </row>
    <row r="117" spans="1:10">
      <c r="A117" t="s">
        <v>180</v>
      </c>
      <c r="B117" t="s">
        <v>177</v>
      </c>
      <c r="C117" t="s">
        <v>16</v>
      </c>
      <c r="D117" s="1">
        <v>16</v>
      </c>
      <c r="E117" s="2">
        <v>3.5</v>
      </c>
      <c r="F117" s="2">
        <v>56</v>
      </c>
      <c r="G117" t="s">
        <v>179</v>
      </c>
      <c r="H117">
        <f ca="1">IF(56&lt;&gt;56,0,0)</f>
        <v>0</v>
      </c>
      <c r="I117" t="s">
        <v>14</v>
      </c>
      <c r="J117" t="s">
        <v>14</v>
      </c>
    </row>
    <row r="118" spans="1:10">
      <c r="A118" t="s">
        <v>181</v>
      </c>
      <c r="B118" t="s">
        <v>177</v>
      </c>
      <c r="C118" t="s">
        <v>182</v>
      </c>
      <c r="D118" s="1">
        <v>16</v>
      </c>
      <c r="E118" s="2">
        <v>5.65</v>
      </c>
      <c r="F118" s="2">
        <v>90.4</v>
      </c>
      <c r="G118" t="s">
        <v>179</v>
      </c>
      <c r="H118">
        <f ca="1">IF(90.4&lt;&gt;90.4,0,0)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177</v>
      </c>
      <c r="C119" t="s">
        <v>12</v>
      </c>
      <c r="D119" s="1">
        <v>16.02</v>
      </c>
      <c r="E119" s="2">
        <v>5.15</v>
      </c>
      <c r="F119" s="2">
        <v>82.5</v>
      </c>
      <c r="G119" t="s">
        <v>179</v>
      </c>
      <c r="H119">
        <f ca="1">IF(82.5&lt;&gt;82.5,0,0)</f>
        <v>0</v>
      </c>
      <c r="I119" t="s">
        <v>14</v>
      </c>
      <c r="J119" t="s">
        <v>14</v>
      </c>
    </row>
    <row r="120" spans="1:10">
      <c r="A120" t="s">
        <v>184</v>
      </c>
      <c r="B120" t="s">
        <v>177</v>
      </c>
      <c r="C120" t="s">
        <v>185</v>
      </c>
      <c r="D120" s="1">
        <v>16.02</v>
      </c>
      <c r="E120" s="2">
        <v>5.95</v>
      </c>
      <c r="F120" s="2">
        <v>95.32</v>
      </c>
      <c r="G120" t="s">
        <v>179</v>
      </c>
      <c r="H120">
        <f ca="1">IF(95.32&lt;&gt;95.32,0,0)</f>
        <v>0</v>
      </c>
      <c r="I120" t="s">
        <v>14</v>
      </c>
      <c r="J120" t="s">
        <v>14</v>
      </c>
    </row>
    <row r="121" spans="1:10">
      <c r="A121" t="s">
        <v>186</v>
      </c>
      <c r="B121" t="s">
        <v>177</v>
      </c>
      <c r="C121" t="s">
        <v>187</v>
      </c>
      <c r="D121" s="1">
        <v>16</v>
      </c>
      <c r="E121" s="2">
        <v>3.7</v>
      </c>
      <c r="F121" s="2">
        <v>59.2</v>
      </c>
      <c r="G121" t="s">
        <v>179</v>
      </c>
      <c r="H121">
        <f ca="1">IF(59.2&lt;&gt;59.2,0,0)</f>
        <v>0</v>
      </c>
      <c r="I121" t="s">
        <v>14</v>
      </c>
      <c r="J121" t="s">
        <v>14</v>
      </c>
    </row>
    <row r="122" spans="1:10">
      <c r="A122" t="s">
        <v>188</v>
      </c>
      <c r="B122" t="s">
        <v>177</v>
      </c>
      <c r="C122" t="s">
        <v>189</v>
      </c>
      <c r="D122" s="1">
        <v>16</v>
      </c>
      <c r="E122" s="2">
        <v>6.2</v>
      </c>
      <c r="F122" s="2">
        <v>99.2</v>
      </c>
      <c r="G122" t="s">
        <v>179</v>
      </c>
      <c r="H122">
        <f ca="1">IF(99.2&lt;&gt;99.2,0,0)</f>
        <v>0</v>
      </c>
      <c r="I122" t="s">
        <v>14</v>
      </c>
      <c r="J122" t="s">
        <v>14</v>
      </c>
    </row>
    <row r="123" spans="1:10">
      <c r="A123" t="s">
        <v>190</v>
      </c>
      <c r="B123" t="s">
        <v>177</v>
      </c>
      <c r="C123" t="s">
        <v>191</v>
      </c>
      <c r="D123" s="1">
        <v>15.98</v>
      </c>
      <c r="E123" s="2">
        <v>5.15</v>
      </c>
      <c r="F123" s="2">
        <v>82.3</v>
      </c>
      <c r="G123" t="s">
        <v>179</v>
      </c>
      <c r="H123">
        <f ca="1">IF(82.3&lt;&gt;82.3,0,0)</f>
        <v>0</v>
      </c>
      <c r="I123" t="s">
        <v>14</v>
      </c>
      <c r="J123" t="s">
        <v>14</v>
      </c>
    </row>
    <row r="124" spans="1:10">
      <c r="A124" t="s">
        <v>192</v>
      </c>
      <c r="B124" t="s">
        <v>177</v>
      </c>
      <c r="C124" t="s">
        <v>16</v>
      </c>
      <c r="D124" s="1">
        <v>16</v>
      </c>
      <c r="E124" s="2">
        <v>3.5</v>
      </c>
      <c r="F124" s="2">
        <v>56</v>
      </c>
      <c r="G124" t="s">
        <v>179</v>
      </c>
      <c r="H124">
        <f ca="1">IF(56&lt;&gt;56,0,0)</f>
        <v>0</v>
      </c>
      <c r="I124" t="s">
        <v>14</v>
      </c>
      <c r="J124" t="s">
        <v>14</v>
      </c>
    </row>
    <row r="125" spans="1:10">
      <c r="A125" t="s">
        <v>193</v>
      </c>
      <c r="B125" t="s">
        <v>177</v>
      </c>
      <c r="C125" t="s">
        <v>191</v>
      </c>
      <c r="D125" s="1">
        <v>16.01</v>
      </c>
      <c r="E125" s="2">
        <v>5.15</v>
      </c>
      <c r="F125" s="2">
        <v>82.45</v>
      </c>
      <c r="G125" t="s">
        <v>179</v>
      </c>
      <c r="H125">
        <f ca="1">IF(82.45&lt;&gt;82.45,0,0)</f>
        <v>0</v>
      </c>
      <c r="I125" t="s">
        <v>14</v>
      </c>
      <c r="J125" t="s">
        <v>14</v>
      </c>
    </row>
    <row r="126" spans="1:10">
      <c r="A126" t="s">
        <v>194</v>
      </c>
      <c r="B126" t="s">
        <v>177</v>
      </c>
      <c r="C126" t="s">
        <v>16</v>
      </c>
      <c r="D126" s="1">
        <v>16.01</v>
      </c>
      <c r="E126" s="2">
        <v>3.5</v>
      </c>
      <c r="F126" s="2">
        <v>56.04</v>
      </c>
      <c r="G126" t="s">
        <v>179</v>
      </c>
      <c r="H126">
        <f ca="1">IF(56.04&lt;&gt;56.04,0,0)</f>
        <v>0</v>
      </c>
      <c r="I126" t="s">
        <v>14</v>
      </c>
      <c r="J126" t="s">
        <v>14</v>
      </c>
    </row>
    <row r="127" spans="1:10">
      <c r="A127" t="s">
        <v>195</v>
      </c>
      <c r="B127" t="s">
        <v>177</v>
      </c>
      <c r="C127" t="s">
        <v>21</v>
      </c>
      <c r="D127" s="1">
        <v>16</v>
      </c>
      <c r="E127" s="2">
        <v>6.45</v>
      </c>
      <c r="F127" s="2">
        <v>103.2</v>
      </c>
      <c r="G127" t="s">
        <v>179</v>
      </c>
      <c r="H127">
        <f ca="1">IF(103.2&lt;&gt;103.2,0,0)</f>
        <v>0</v>
      </c>
      <c r="I127" t="s">
        <v>14</v>
      </c>
      <c r="J127" t="s">
        <v>14</v>
      </c>
    </row>
    <row r="128" spans="1:10">
      <c r="A128" t="s">
        <v>196</v>
      </c>
      <c r="B128" t="s">
        <v>177</v>
      </c>
      <c r="C128" t="s">
        <v>185</v>
      </c>
      <c r="D128" s="1">
        <v>16</v>
      </c>
      <c r="E128" s="2">
        <v>5.95</v>
      </c>
      <c r="F128" s="2">
        <v>95.2</v>
      </c>
      <c r="G128" t="s">
        <v>179</v>
      </c>
      <c r="H128">
        <f ca="1">IF(95.2&lt;&gt;95.2,0,0)</f>
        <v>0</v>
      </c>
      <c r="I128" t="s">
        <v>14</v>
      </c>
      <c r="J128" t="s">
        <v>14</v>
      </c>
    </row>
    <row r="129" spans="1:10">
      <c r="A129" t="s">
        <v>197</v>
      </c>
      <c r="B129" t="s">
        <v>177</v>
      </c>
      <c r="C129" t="s">
        <v>16</v>
      </c>
      <c r="D129" s="1">
        <v>16.02</v>
      </c>
      <c r="E129" s="2">
        <v>3.5</v>
      </c>
      <c r="F129" s="2">
        <v>56.07</v>
      </c>
      <c r="G129" t="s">
        <v>179</v>
      </c>
      <c r="H129">
        <f ca="1">IF(56.07&lt;&gt;56.07,0,0)</f>
        <v>0</v>
      </c>
      <c r="I129" t="s">
        <v>14</v>
      </c>
      <c r="J129" t="s">
        <v>14</v>
      </c>
    </row>
    <row r="130" spans="1:10">
      <c r="A130" t="s">
        <v>198</v>
      </c>
      <c r="B130" t="s">
        <v>177</v>
      </c>
      <c r="C130" t="s">
        <v>199</v>
      </c>
      <c r="D130" s="1">
        <v>16</v>
      </c>
      <c r="E130" s="2">
        <v>7</v>
      </c>
      <c r="F130" s="2">
        <v>112</v>
      </c>
      <c r="G130" t="s">
        <v>179</v>
      </c>
      <c r="H130">
        <f ca="1">IF(112&lt;&gt;112,0,0)</f>
        <v>0</v>
      </c>
      <c r="I130" t="s">
        <v>14</v>
      </c>
      <c r="J130" t="s">
        <v>14</v>
      </c>
    </row>
    <row r="131" spans="1:10">
      <c r="A131" t="s">
        <v>200</v>
      </c>
      <c r="B131" t="s">
        <v>177</v>
      </c>
      <c r="C131" t="s">
        <v>12</v>
      </c>
      <c r="D131" s="1">
        <v>16</v>
      </c>
      <c r="E131" s="2">
        <v>5.15</v>
      </c>
      <c r="F131" s="2">
        <v>82.4</v>
      </c>
      <c r="G131" t="s">
        <v>179</v>
      </c>
      <c r="H131">
        <f ca="1">IF(82.4&lt;&gt;82.4,0,0)</f>
        <v>0</v>
      </c>
      <c r="I131" t="s">
        <v>14</v>
      </c>
      <c r="J131" t="s">
        <v>14</v>
      </c>
    </row>
    <row r="132" spans="1:10">
      <c r="A132" t="s">
        <v>201</v>
      </c>
      <c r="B132" t="s">
        <v>177</v>
      </c>
      <c r="C132" t="s">
        <v>199</v>
      </c>
      <c r="D132" s="1">
        <v>16.02</v>
      </c>
      <c r="E132" s="2">
        <v>7</v>
      </c>
      <c r="F132" s="2">
        <v>112.14</v>
      </c>
      <c r="G132" t="s">
        <v>179</v>
      </c>
      <c r="H132">
        <f ca="1">IF(112.14&lt;&gt;112.14,0,0)</f>
        <v>0</v>
      </c>
      <c r="I132" t="s">
        <v>14</v>
      </c>
      <c r="J132" t="s">
        <v>14</v>
      </c>
    </row>
    <row r="133" spans="1:10">
      <c r="A133" t="s">
        <v>202</v>
      </c>
      <c r="B133" t="s">
        <v>177</v>
      </c>
      <c r="C133" t="s">
        <v>12</v>
      </c>
      <c r="D133" s="1">
        <v>16.02</v>
      </c>
      <c r="E133" s="2">
        <v>5.15</v>
      </c>
      <c r="F133" s="2">
        <v>82.5</v>
      </c>
      <c r="G133" t="s">
        <v>179</v>
      </c>
      <c r="H133">
        <f ca="1">IF(82.5&lt;&gt;82.5,0,0)</f>
        <v>0</v>
      </c>
      <c r="I133" t="s">
        <v>14</v>
      </c>
      <c r="J133" t="s">
        <v>14</v>
      </c>
    </row>
    <row r="134" spans="1:10">
      <c r="A134" t="s">
        <v>203</v>
      </c>
      <c r="B134" t="s">
        <v>177</v>
      </c>
      <c r="C134" t="s">
        <v>204</v>
      </c>
      <c r="D134" s="1">
        <v>16.02</v>
      </c>
      <c r="E134" s="2">
        <v>5.45</v>
      </c>
      <c r="F134" s="2">
        <v>87.31</v>
      </c>
      <c r="G134" t="s">
        <v>179</v>
      </c>
      <c r="H134">
        <f ca="1">IF(87.31&lt;&gt;87.31,0,0)</f>
        <v>0</v>
      </c>
      <c r="I134" t="s">
        <v>14</v>
      </c>
      <c r="J134" t="s">
        <v>14</v>
      </c>
    </row>
    <row r="135" spans="1:10">
      <c r="A135" t="s">
        <v>205</v>
      </c>
      <c r="B135" t="s">
        <v>177</v>
      </c>
      <c r="C135" t="s">
        <v>206</v>
      </c>
      <c r="D135" s="1">
        <v>16</v>
      </c>
      <c r="E135" s="2">
        <v>6.2</v>
      </c>
      <c r="F135" s="2">
        <v>99.2</v>
      </c>
      <c r="G135" t="s">
        <v>179</v>
      </c>
      <c r="H135">
        <f ca="1">IF(99.2&lt;&gt;99.2,0,0)</f>
        <v>0</v>
      </c>
      <c r="I135" t="s">
        <v>14</v>
      </c>
      <c r="J135" t="s">
        <v>14</v>
      </c>
    </row>
    <row r="136" spans="1:10">
      <c r="A136" t="s">
        <v>207</v>
      </c>
      <c r="B136" t="s">
        <v>177</v>
      </c>
      <c r="C136" t="s">
        <v>208</v>
      </c>
      <c r="D136" s="1">
        <v>16</v>
      </c>
      <c r="E136" s="2">
        <v>5.45</v>
      </c>
      <c r="F136" s="2">
        <v>87.2</v>
      </c>
      <c r="G136" t="s">
        <v>179</v>
      </c>
      <c r="H136">
        <f ca="1">IF(87.2&lt;&gt;87.2,0,0)</f>
        <v>0</v>
      </c>
      <c r="I136" t="s">
        <v>14</v>
      </c>
      <c r="J136" t="s">
        <v>14</v>
      </c>
    </row>
    <row r="137" spans="1:10">
      <c r="A137" t="s">
        <v>209</v>
      </c>
      <c r="B137" t="s">
        <v>177</v>
      </c>
      <c r="C137" t="s">
        <v>12</v>
      </c>
      <c r="D137" s="1">
        <v>16.01</v>
      </c>
      <c r="E137" s="2">
        <v>5.15</v>
      </c>
      <c r="F137" s="2">
        <v>82.45</v>
      </c>
      <c r="G137" t="s">
        <v>179</v>
      </c>
      <c r="H137">
        <f ca="1">IF(82.45&lt;&gt;82.45,0,0)</f>
        <v>0</v>
      </c>
      <c r="I137" t="s">
        <v>14</v>
      </c>
      <c r="J137" t="s">
        <v>14</v>
      </c>
    </row>
    <row r="138" spans="1:10">
      <c r="A138" t="s">
        <v>210</v>
      </c>
      <c r="B138" t="s">
        <v>177</v>
      </c>
      <c r="C138" t="s">
        <v>211</v>
      </c>
      <c r="D138" s="1">
        <v>16.04</v>
      </c>
      <c r="E138" s="2">
        <v>4.2</v>
      </c>
      <c r="F138" s="2">
        <v>67.37</v>
      </c>
      <c r="G138" t="s">
        <v>179</v>
      </c>
      <c r="H138">
        <f ca="1">IF(67.37&lt;&gt;67.37,0,0)</f>
        <v>0</v>
      </c>
      <c r="I138" t="s">
        <v>14</v>
      </c>
      <c r="J138" t="s">
        <v>14</v>
      </c>
    </row>
    <row r="139" spans="1:10">
      <c r="A139" t="s">
        <v>212</v>
      </c>
      <c r="B139" t="s">
        <v>177</v>
      </c>
      <c r="C139" t="s">
        <v>208</v>
      </c>
      <c r="D139" s="1">
        <v>16.01</v>
      </c>
      <c r="E139" s="2">
        <v>5.45</v>
      </c>
      <c r="F139" s="2">
        <v>87.25</v>
      </c>
      <c r="G139" t="s">
        <v>179</v>
      </c>
      <c r="H139">
        <f ca="1">IF(87.25&lt;&gt;87.25,0,0)</f>
        <v>0</v>
      </c>
      <c r="I139" t="s">
        <v>14</v>
      </c>
      <c r="J139" t="s">
        <v>14</v>
      </c>
    </row>
    <row r="140" spans="1:10">
      <c r="A140" t="s">
        <v>213</v>
      </c>
      <c r="B140" t="s">
        <v>177</v>
      </c>
      <c r="C140" t="s">
        <v>187</v>
      </c>
      <c r="D140" s="1">
        <v>16.01</v>
      </c>
      <c r="E140" s="2">
        <v>3.7</v>
      </c>
      <c r="F140" s="2">
        <v>59.24</v>
      </c>
      <c r="G140" t="s">
        <v>179</v>
      </c>
      <c r="H140">
        <f ca="1">IF(59.24&lt;&gt;59.24,0,0)</f>
        <v>0</v>
      </c>
      <c r="I140" t="s">
        <v>14</v>
      </c>
      <c r="J140" t="s">
        <v>14</v>
      </c>
    </row>
    <row r="141" spans="1:10">
      <c r="A141" t="s">
        <v>214</v>
      </c>
      <c r="B141" t="s">
        <v>177</v>
      </c>
      <c r="C141" t="s">
        <v>208</v>
      </c>
      <c r="D141" s="1">
        <v>16</v>
      </c>
      <c r="E141" s="2">
        <v>5.45</v>
      </c>
      <c r="F141" s="2">
        <v>87.2</v>
      </c>
      <c r="G141" t="s">
        <v>179</v>
      </c>
      <c r="H141">
        <f ca="1">IF(87.2&lt;&gt;87.2,0,0)</f>
        <v>0</v>
      </c>
      <c r="I141" t="s">
        <v>14</v>
      </c>
      <c r="J141" t="s">
        <v>14</v>
      </c>
    </row>
    <row r="142" spans="1:10">
      <c r="A142" t="s">
        <v>215</v>
      </c>
      <c r="B142" t="s">
        <v>177</v>
      </c>
      <c r="C142" t="s">
        <v>187</v>
      </c>
      <c r="D142" s="1">
        <v>15.99</v>
      </c>
      <c r="E142" s="2">
        <v>3.7</v>
      </c>
      <c r="F142" s="2">
        <v>59.16</v>
      </c>
      <c r="G142" t="s">
        <v>179</v>
      </c>
      <c r="H142">
        <f ca="1">IF(59.16&lt;&gt;59.16,0,0)</f>
        <v>0</v>
      </c>
      <c r="I142" t="s">
        <v>14</v>
      </c>
      <c r="J142" t="s">
        <v>14</v>
      </c>
    </row>
    <row r="143" spans="1:10">
      <c r="A143" t="s">
        <v>216</v>
      </c>
      <c r="B143" t="s">
        <v>177</v>
      </c>
      <c r="C143" t="s">
        <v>217</v>
      </c>
      <c r="D143" s="1">
        <v>16.04</v>
      </c>
      <c r="E143" s="2">
        <v>4.2</v>
      </c>
      <c r="F143" s="2">
        <v>67.37</v>
      </c>
      <c r="G143" t="s">
        <v>179</v>
      </c>
      <c r="H143">
        <f ca="1">IF(67.37&lt;&gt;67.37,0,0)</f>
        <v>0</v>
      </c>
      <c r="I143" t="s">
        <v>14</v>
      </c>
      <c r="J143" t="s">
        <v>14</v>
      </c>
    </row>
    <row r="144" spans="1:10">
      <c r="A144" t="s">
        <v>218</v>
      </c>
      <c r="B144" t="s">
        <v>177</v>
      </c>
      <c r="C144" t="s">
        <v>191</v>
      </c>
      <c r="D144" s="1">
        <v>15.96</v>
      </c>
      <c r="E144" s="2">
        <v>5.15</v>
      </c>
      <c r="F144" s="2">
        <v>82.19</v>
      </c>
      <c r="G144" t="s">
        <v>179</v>
      </c>
      <c r="H144">
        <f ca="1">IF(82.19&lt;&gt;82.19,0,0)</f>
        <v>0</v>
      </c>
      <c r="I144" t="s">
        <v>14</v>
      </c>
      <c r="J144" t="s">
        <v>14</v>
      </c>
    </row>
    <row r="145" spans="1:10">
      <c r="A145" t="s">
        <v>219</v>
      </c>
      <c r="B145" t="s">
        <v>220</v>
      </c>
      <c r="C145" t="s">
        <v>44</v>
      </c>
      <c r="D145" s="1">
        <v>17.72</v>
      </c>
      <c r="E145" s="2">
        <v>4.55</v>
      </c>
      <c r="F145" s="2">
        <v>80.63</v>
      </c>
      <c r="G145" t="s">
        <v>221</v>
      </c>
      <c r="H145">
        <f ca="1">IF(80.63&lt;&gt;80.63,0,0)</f>
        <v>0</v>
      </c>
      <c r="I145" t="s">
        <v>14</v>
      </c>
      <c r="J145" t="s">
        <v>14</v>
      </c>
    </row>
    <row r="146" spans="1:10">
      <c r="A146" t="s">
        <v>222</v>
      </c>
      <c r="B146" t="s">
        <v>220</v>
      </c>
      <c r="C146" t="s">
        <v>223</v>
      </c>
      <c r="D146" s="1">
        <v>17.65</v>
      </c>
      <c r="E146" s="2">
        <v>5.7</v>
      </c>
      <c r="F146" s="2">
        <v>100.61</v>
      </c>
      <c r="G146" t="s">
        <v>221</v>
      </c>
      <c r="H146">
        <f ca="1">IF(100.61&lt;&gt;100.6,0.010000000000005116,0)</f>
        <v>0</v>
      </c>
      <c r="I146" t="s">
        <v>14</v>
      </c>
      <c r="J146" t="s">
        <v>14</v>
      </c>
    </row>
    <row r="147" spans="1:10">
      <c r="A147" t="s">
        <v>224</v>
      </c>
      <c r="B147" t="s">
        <v>220</v>
      </c>
      <c r="C147" t="s">
        <v>83</v>
      </c>
      <c r="D147" s="1">
        <v>17.81</v>
      </c>
      <c r="E147" s="2">
        <v>5.45</v>
      </c>
      <c r="F147" s="2">
        <v>97.06</v>
      </c>
      <c r="G147" t="s">
        <v>221</v>
      </c>
      <c r="H147">
        <f ca="1">IF(97.06&lt;&gt;97.06,0,0)</f>
        <v>0</v>
      </c>
      <c r="I147" t="s">
        <v>14</v>
      </c>
      <c r="J147" t="s">
        <v>14</v>
      </c>
    </row>
    <row r="148" spans="1:10">
      <c r="A148" t="s">
        <v>225</v>
      </c>
      <c r="B148" t="s">
        <v>220</v>
      </c>
      <c r="C148" t="s">
        <v>57</v>
      </c>
      <c r="D148" s="1">
        <v>17.87</v>
      </c>
      <c r="E148" s="2">
        <v>5.7</v>
      </c>
      <c r="F148" s="2">
        <v>101.86</v>
      </c>
      <c r="G148" t="s">
        <v>221</v>
      </c>
      <c r="H148">
        <f ca="1">IF(101.86&lt;&gt;101.86,0,0)</f>
        <v>0</v>
      </c>
      <c r="I148" t="s">
        <v>14</v>
      </c>
      <c r="J148" t="s">
        <v>14</v>
      </c>
    </row>
    <row r="149" spans="1:10">
      <c r="A149" t="s">
        <v>226</v>
      </c>
      <c r="B149" t="s">
        <v>220</v>
      </c>
      <c r="C149" t="s">
        <v>227</v>
      </c>
      <c r="D149" s="1">
        <v>17.75</v>
      </c>
      <c r="E149" s="2">
        <v>5.95</v>
      </c>
      <c r="F149" s="2">
        <v>105.61</v>
      </c>
      <c r="G149" t="s">
        <v>221</v>
      </c>
      <c r="H149">
        <f ca="1">IF(105.61&lt;&gt;105.61,0,0)</f>
        <v>0</v>
      </c>
      <c r="I149" t="s">
        <v>14</v>
      </c>
      <c r="J149" t="s">
        <v>14</v>
      </c>
    </row>
    <row r="150" spans="1:10">
      <c r="A150" t="s">
        <v>228</v>
      </c>
      <c r="B150" t="s">
        <v>220</v>
      </c>
      <c r="C150" t="s">
        <v>57</v>
      </c>
      <c r="D150" s="1">
        <v>17.78</v>
      </c>
      <c r="E150" s="2">
        <v>5.7</v>
      </c>
      <c r="F150" s="2">
        <v>101.35</v>
      </c>
      <c r="G150" t="s">
        <v>221</v>
      </c>
      <c r="H150">
        <f ca="1">IF(101.35&lt;&gt;101.35,0,0)</f>
        <v>0</v>
      </c>
      <c r="I150" t="s">
        <v>14</v>
      </c>
      <c r="J150" t="s">
        <v>14</v>
      </c>
    </row>
    <row r="151" spans="1:10">
      <c r="A151" t="s">
        <v>229</v>
      </c>
      <c r="B151" t="s">
        <v>220</v>
      </c>
      <c r="C151" t="s">
        <v>53</v>
      </c>
      <c r="D151" s="1">
        <v>17.88</v>
      </c>
      <c r="E151" s="2">
        <v>4.4</v>
      </c>
      <c r="F151" s="2">
        <v>78.67</v>
      </c>
      <c r="G151" t="s">
        <v>221</v>
      </c>
      <c r="H151">
        <f ca="1">IF(78.67&lt;&gt;78.67,0,0)</f>
        <v>0</v>
      </c>
      <c r="I151" t="s">
        <v>14</v>
      </c>
      <c r="J151" t="s">
        <v>14</v>
      </c>
    </row>
    <row r="152" spans="1:10">
      <c r="A152" t="s">
        <v>230</v>
      </c>
      <c r="B152" t="s">
        <v>220</v>
      </c>
      <c r="C152" t="s">
        <v>66</v>
      </c>
      <c r="D152" s="1">
        <v>17.82</v>
      </c>
      <c r="E152" s="2">
        <v>5.45</v>
      </c>
      <c r="F152" s="2">
        <v>97.12</v>
      </c>
      <c r="G152" t="s">
        <v>221</v>
      </c>
      <c r="H152">
        <f ca="1">IF(97.12&lt;&gt;97.12,0,0)</f>
        <v>0</v>
      </c>
      <c r="I152" t="s">
        <v>14</v>
      </c>
      <c r="J152" t="s">
        <v>14</v>
      </c>
    </row>
    <row r="153" spans="1:10">
      <c r="A153" t="s">
        <v>231</v>
      </c>
      <c r="B153" t="s">
        <v>220</v>
      </c>
      <c r="C153" t="s">
        <v>42</v>
      </c>
      <c r="D153" s="1">
        <v>17.89</v>
      </c>
      <c r="E153" s="2">
        <v>4.95</v>
      </c>
      <c r="F153" s="2">
        <v>88.56</v>
      </c>
      <c r="G153" t="s">
        <v>221</v>
      </c>
      <c r="H153">
        <f ca="1">IF(88.56&lt;&gt;88.56,0,0)</f>
        <v>0</v>
      </c>
      <c r="I153" t="s">
        <v>14</v>
      </c>
      <c r="J153" t="s">
        <v>14</v>
      </c>
    </row>
    <row r="154" spans="1:10">
      <c r="A154" t="s">
        <v>232</v>
      </c>
      <c r="B154" t="s">
        <v>220</v>
      </c>
      <c r="C154" t="s">
        <v>51</v>
      </c>
      <c r="D154" s="1">
        <v>17.89</v>
      </c>
      <c r="E154" s="2">
        <v>5.45</v>
      </c>
      <c r="F154" s="2">
        <v>97.5</v>
      </c>
      <c r="G154" t="s">
        <v>221</v>
      </c>
      <c r="H154">
        <f ca="1">IF(97.5&lt;&gt;97.5,0,0)</f>
        <v>0</v>
      </c>
      <c r="I154" t="s">
        <v>14</v>
      </c>
      <c r="J154" t="s">
        <v>14</v>
      </c>
    </row>
    <row r="155" spans="1:10">
      <c r="A155" t="s">
        <v>233</v>
      </c>
      <c r="B155" t="s">
        <v>220</v>
      </c>
      <c r="C155" t="s">
        <v>44</v>
      </c>
      <c r="D155" s="1">
        <v>17.89</v>
      </c>
      <c r="E155" s="2">
        <v>4.55</v>
      </c>
      <c r="F155" s="2">
        <v>81.4</v>
      </c>
      <c r="G155" t="s">
        <v>221</v>
      </c>
      <c r="H155">
        <f ca="1">IF(81.4&lt;&gt;81.4,0,0)</f>
        <v>0</v>
      </c>
      <c r="I155" t="s">
        <v>14</v>
      </c>
      <c r="J155" t="s">
        <v>14</v>
      </c>
    </row>
    <row r="156" spans="1:10">
      <c r="A156" t="s">
        <v>234</v>
      </c>
      <c r="B156" t="s">
        <v>220</v>
      </c>
      <c r="C156" t="s">
        <v>235</v>
      </c>
      <c r="D156" s="1">
        <v>17.89</v>
      </c>
      <c r="E156" s="2">
        <v>5.45</v>
      </c>
      <c r="F156" s="2">
        <v>97.5</v>
      </c>
      <c r="G156" t="s">
        <v>221</v>
      </c>
      <c r="H156">
        <f ca="1">IF(97.5&lt;&gt;97.5,0,0)</f>
        <v>0</v>
      </c>
      <c r="I156" t="s">
        <v>14</v>
      </c>
      <c r="J156" t="s">
        <v>14</v>
      </c>
    </row>
    <row r="157" spans="1:10">
      <c r="A157" t="s">
        <v>236</v>
      </c>
      <c r="B157" t="s">
        <v>220</v>
      </c>
      <c r="C157" t="s">
        <v>97</v>
      </c>
      <c r="D157" s="1">
        <v>17.85</v>
      </c>
      <c r="E157" s="2">
        <v>6.2</v>
      </c>
      <c r="F157" s="2">
        <v>110.67</v>
      </c>
      <c r="G157" t="s">
        <v>221</v>
      </c>
      <c r="H157">
        <f ca="1">IF(110.67&lt;&gt;110.67,0,0)</f>
        <v>0</v>
      </c>
      <c r="I157" t="s">
        <v>14</v>
      </c>
      <c r="J157" t="s">
        <v>14</v>
      </c>
    </row>
    <row r="158" spans="1:10">
      <c r="A158" t="s">
        <v>237</v>
      </c>
      <c r="B158" t="s">
        <v>220</v>
      </c>
      <c r="C158" t="s">
        <v>48</v>
      </c>
      <c r="D158" s="1">
        <v>17.81</v>
      </c>
      <c r="E158" s="2">
        <v>4.55</v>
      </c>
      <c r="F158" s="2">
        <v>81.04</v>
      </c>
      <c r="G158" t="s">
        <v>221</v>
      </c>
      <c r="H158">
        <f ca="1">IF(81.04&lt;&gt;81.04,0,0)</f>
        <v>0</v>
      </c>
      <c r="I158" t="s">
        <v>14</v>
      </c>
      <c r="J158" t="s">
        <v>14</v>
      </c>
    </row>
    <row r="159" spans="1:10">
      <c r="A159" t="s">
        <v>238</v>
      </c>
      <c r="B159" t="s">
        <v>220</v>
      </c>
      <c r="C159" t="s">
        <v>51</v>
      </c>
      <c r="D159" s="1">
        <v>17.89</v>
      </c>
      <c r="E159" s="2">
        <v>5.45</v>
      </c>
      <c r="F159" s="2">
        <v>97.5</v>
      </c>
      <c r="G159" t="s">
        <v>221</v>
      </c>
      <c r="H159">
        <f ca="1">IF(97.5&lt;&gt;97.5,0,0)</f>
        <v>0</v>
      </c>
      <c r="I159" t="s">
        <v>14</v>
      </c>
      <c r="J159" t="s">
        <v>14</v>
      </c>
    </row>
    <row r="160" spans="1:10">
      <c r="A160" t="s">
        <v>239</v>
      </c>
      <c r="B160" t="s">
        <v>220</v>
      </c>
      <c r="C160" t="s">
        <v>48</v>
      </c>
      <c r="D160" s="1">
        <v>17.9</v>
      </c>
      <c r="E160" s="2">
        <v>4.55</v>
      </c>
      <c r="F160" s="2">
        <v>81.45</v>
      </c>
      <c r="G160" t="s">
        <v>221</v>
      </c>
      <c r="H160">
        <f ca="1">IF(81.45&lt;&gt;81.44,0.010000000000005116,0)</f>
        <v>0</v>
      </c>
      <c r="I160" t="s">
        <v>14</v>
      </c>
      <c r="J160" t="s">
        <v>14</v>
      </c>
    </row>
    <row r="161" spans="1:10">
      <c r="A161" t="s">
        <v>240</v>
      </c>
      <c r="B161" t="s">
        <v>220</v>
      </c>
      <c r="C161" t="s">
        <v>83</v>
      </c>
      <c r="D161" s="1">
        <v>17.76</v>
      </c>
      <c r="E161" s="2">
        <v>5.45</v>
      </c>
      <c r="F161" s="2">
        <v>96.79</v>
      </c>
      <c r="G161" t="s">
        <v>221</v>
      </c>
      <c r="H161">
        <f ca="1">IF(96.79&lt;&gt;96.79,0,0)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220</v>
      </c>
      <c r="C162" t="s">
        <v>64</v>
      </c>
      <c r="D162" s="1">
        <v>17.81</v>
      </c>
      <c r="E162" s="2">
        <v>3.7</v>
      </c>
      <c r="F162" s="2">
        <v>65.9</v>
      </c>
      <c r="G162" t="s">
        <v>221</v>
      </c>
      <c r="H162">
        <f ca="1">IF(65.9&lt;&gt;65.9,0,0)</f>
        <v>0</v>
      </c>
      <c r="I162" t="s">
        <v>14</v>
      </c>
      <c r="J162" t="s">
        <v>14</v>
      </c>
    </row>
    <row r="163" spans="1:10">
      <c r="A163" t="s">
        <v>242</v>
      </c>
      <c r="B163" t="s">
        <v>220</v>
      </c>
      <c r="C163" t="s">
        <v>91</v>
      </c>
      <c r="D163" s="1">
        <v>17.71</v>
      </c>
      <c r="E163" s="2">
        <v>5.15</v>
      </c>
      <c r="F163" s="2">
        <v>91.21</v>
      </c>
      <c r="G163" t="s">
        <v>221</v>
      </c>
      <c r="H163">
        <f ca="1">IF(91.21&lt;&gt;91.21,0,0)</f>
        <v>0</v>
      </c>
      <c r="I163" t="s">
        <v>14</v>
      </c>
      <c r="J163" t="s">
        <v>14</v>
      </c>
    </row>
    <row r="164" spans="1:10">
      <c r="A164" t="s">
        <v>243</v>
      </c>
      <c r="B164" t="s">
        <v>220</v>
      </c>
      <c r="C164" t="s">
        <v>42</v>
      </c>
      <c r="D164" s="1">
        <v>17.78</v>
      </c>
      <c r="E164" s="2">
        <v>4.95</v>
      </c>
      <c r="F164" s="2">
        <v>88.01</v>
      </c>
      <c r="G164" t="s">
        <v>221</v>
      </c>
      <c r="H164">
        <f ca="1">IF(88.01&lt;&gt;88.01,0,0)</f>
        <v>0</v>
      </c>
      <c r="I164" t="s">
        <v>14</v>
      </c>
      <c r="J164" t="s">
        <v>14</v>
      </c>
    </row>
    <row r="165" spans="1:10">
      <c r="A165" t="s">
        <v>244</v>
      </c>
      <c r="B165" t="s">
        <v>245</v>
      </c>
      <c r="C165" t="s">
        <v>126</v>
      </c>
      <c r="D165" s="1">
        <v>17.81</v>
      </c>
      <c r="E165" s="2">
        <v>4.95</v>
      </c>
      <c r="F165" s="2">
        <v>88.16</v>
      </c>
      <c r="G165" t="s">
        <v>246</v>
      </c>
      <c r="H165">
        <f ca="1">IF(88.16&lt;&gt;88.16,0,0)</f>
        <v>0</v>
      </c>
      <c r="I165" t="s">
        <v>14</v>
      </c>
      <c r="J165" t="s">
        <v>14</v>
      </c>
    </row>
    <row r="166" spans="1:10">
      <c r="A166" t="s">
        <v>247</v>
      </c>
      <c r="B166" t="s">
        <v>245</v>
      </c>
      <c r="C166" t="s">
        <v>160</v>
      </c>
      <c r="D166" s="1">
        <v>17.8</v>
      </c>
      <c r="E166" s="2">
        <v>5.15</v>
      </c>
      <c r="F166" s="2">
        <v>91.67</v>
      </c>
      <c r="G166" t="s">
        <v>246</v>
      </c>
      <c r="H166">
        <f ca="1">IF(91.67&lt;&gt;91.67,0,0)</f>
        <v>0</v>
      </c>
      <c r="I166" t="s">
        <v>14</v>
      </c>
      <c r="J166" t="s">
        <v>14</v>
      </c>
    </row>
    <row r="167" spans="1:10">
      <c r="A167" t="s">
        <v>248</v>
      </c>
      <c r="B167" t="s">
        <v>245</v>
      </c>
      <c r="C167" t="s">
        <v>129</v>
      </c>
      <c r="D167" s="1">
        <v>17.8</v>
      </c>
      <c r="E167" s="2">
        <v>5.15</v>
      </c>
      <c r="F167" s="2">
        <v>91.67</v>
      </c>
      <c r="G167" t="s">
        <v>246</v>
      </c>
      <c r="H167">
        <f ca="1">IF(91.67&lt;&gt;91.67,0,0)</f>
        <v>0</v>
      </c>
      <c r="I167" t="s">
        <v>14</v>
      </c>
      <c r="J167" t="s">
        <v>14</v>
      </c>
    </row>
    <row r="168" spans="1:10">
      <c r="A168" t="s">
        <v>249</v>
      </c>
      <c r="B168" t="s">
        <v>245</v>
      </c>
      <c r="C168" t="s">
        <v>151</v>
      </c>
      <c r="D168" s="1">
        <v>17.79</v>
      </c>
      <c r="E168" s="2">
        <v>4.95</v>
      </c>
      <c r="F168" s="2">
        <v>88.06</v>
      </c>
      <c r="G168" t="s">
        <v>246</v>
      </c>
      <c r="H168">
        <f ca="1">IF(88.06&lt;&gt;88.06,0,0)</f>
        <v>0</v>
      </c>
      <c r="I168" t="s">
        <v>14</v>
      </c>
      <c r="J168" t="s">
        <v>14</v>
      </c>
    </row>
    <row r="169" spans="1:10">
      <c r="A169" t="s">
        <v>250</v>
      </c>
      <c r="B169" t="s">
        <v>245</v>
      </c>
      <c r="C169" t="s">
        <v>151</v>
      </c>
      <c r="D169" s="1">
        <v>17.81</v>
      </c>
      <c r="E169" s="2">
        <v>4.95</v>
      </c>
      <c r="F169" s="2">
        <v>88.16</v>
      </c>
      <c r="G169" t="s">
        <v>246</v>
      </c>
      <c r="H169">
        <f ca="1">IF(88.16&lt;&gt;88.16,0,0)</f>
        <v>0</v>
      </c>
      <c r="I169" t="s">
        <v>14</v>
      </c>
      <c r="J169" t="s">
        <v>14</v>
      </c>
    </row>
    <row r="170" spans="1:10">
      <c r="A170" t="s">
        <v>251</v>
      </c>
      <c r="B170" t="s">
        <v>245</v>
      </c>
      <c r="C170" t="s">
        <v>133</v>
      </c>
      <c r="D170" s="1">
        <v>17.78</v>
      </c>
      <c r="E170" s="2">
        <v>5.15</v>
      </c>
      <c r="F170" s="2">
        <v>91.57</v>
      </c>
      <c r="G170" t="s">
        <v>246</v>
      </c>
      <c r="H170">
        <f ca="1">IF(91.57&lt;&gt;91.57,0,0)</f>
        <v>0</v>
      </c>
      <c r="I170" t="s">
        <v>14</v>
      </c>
      <c r="J170" t="s">
        <v>14</v>
      </c>
    </row>
    <row r="171" spans="1:10">
      <c r="A171" t="s">
        <v>252</v>
      </c>
      <c r="B171" t="s">
        <v>245</v>
      </c>
      <c r="C171" t="s">
        <v>151</v>
      </c>
      <c r="D171" s="1">
        <v>17.82</v>
      </c>
      <c r="E171" s="2">
        <v>4.95</v>
      </c>
      <c r="F171" s="2">
        <v>88.21</v>
      </c>
      <c r="G171" t="s">
        <v>246</v>
      </c>
      <c r="H171">
        <f ca="1">IF(88.21&lt;&gt;88.21,0,0)</f>
        <v>0</v>
      </c>
      <c r="I171" t="s">
        <v>14</v>
      </c>
      <c r="J171" t="s">
        <v>14</v>
      </c>
    </row>
    <row r="172" spans="1:10">
      <c r="A172" t="s">
        <v>253</v>
      </c>
      <c r="B172" t="s">
        <v>245</v>
      </c>
      <c r="C172" t="s">
        <v>133</v>
      </c>
      <c r="D172" s="1">
        <v>17.82</v>
      </c>
      <c r="E172" s="2">
        <v>5.15</v>
      </c>
      <c r="F172" s="2">
        <v>91.77</v>
      </c>
      <c r="G172" t="s">
        <v>246</v>
      </c>
      <c r="H172">
        <f ca="1">IF(91.77&lt;&gt;91.77,0,0)</f>
        <v>0</v>
      </c>
      <c r="I172" t="s">
        <v>14</v>
      </c>
      <c r="J172" t="s">
        <v>14</v>
      </c>
    </row>
    <row r="173" spans="1:10">
      <c r="A173" t="s">
        <v>254</v>
      </c>
      <c r="B173" t="s">
        <v>245</v>
      </c>
      <c r="C173" t="s">
        <v>129</v>
      </c>
      <c r="D173" s="1">
        <v>17.78</v>
      </c>
      <c r="E173" s="2">
        <v>5.15</v>
      </c>
      <c r="F173" s="2">
        <v>91.57</v>
      </c>
      <c r="G173" t="s">
        <v>246</v>
      </c>
      <c r="H173">
        <f ca="1">IF(91.57&lt;&gt;91.57,0,0)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245</v>
      </c>
      <c r="C174" t="s">
        <v>160</v>
      </c>
      <c r="D174" s="1">
        <v>17.8</v>
      </c>
      <c r="E174" s="2">
        <v>5.15</v>
      </c>
      <c r="F174" s="2">
        <v>91.67</v>
      </c>
      <c r="G174" t="s">
        <v>246</v>
      </c>
      <c r="H174">
        <f ca="1">IF(91.67&lt;&gt;91.67,0,0)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245</v>
      </c>
      <c r="C175" t="s">
        <v>160</v>
      </c>
      <c r="D175" s="1">
        <v>17.79</v>
      </c>
      <c r="E175" s="2">
        <v>5.15</v>
      </c>
      <c r="F175" s="2">
        <v>91.62</v>
      </c>
      <c r="G175" t="s">
        <v>246</v>
      </c>
      <c r="H175">
        <f ca="1">IF(91.62&lt;&gt;91.62,0,0)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245</v>
      </c>
      <c r="C176" t="s">
        <v>151</v>
      </c>
      <c r="D176" s="1">
        <v>17.79</v>
      </c>
      <c r="E176" s="2">
        <v>4.95</v>
      </c>
      <c r="F176" s="2">
        <v>88.06</v>
      </c>
      <c r="G176" t="s">
        <v>246</v>
      </c>
      <c r="H176">
        <f ca="1">IF(88.06&lt;&gt;88.06,0,0)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245</v>
      </c>
      <c r="C177" t="s">
        <v>160</v>
      </c>
      <c r="D177" s="1">
        <v>17.77</v>
      </c>
      <c r="E177" s="2">
        <v>5.15</v>
      </c>
      <c r="F177" s="2">
        <v>91.52</v>
      </c>
      <c r="G177" t="s">
        <v>246</v>
      </c>
      <c r="H177">
        <f ca="1">IF(91.52&lt;&gt;91.52,0,0)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245</v>
      </c>
      <c r="C178" t="s">
        <v>160</v>
      </c>
      <c r="D178" s="1">
        <v>17.75</v>
      </c>
      <c r="E178" s="2">
        <v>5.15</v>
      </c>
      <c r="F178" s="2">
        <v>91.41</v>
      </c>
      <c r="G178" t="s">
        <v>246</v>
      </c>
      <c r="H178">
        <f ca="1">IF(91.41&lt;&gt;91.41,0,0)</f>
        <v>0</v>
      </c>
      <c r="I178" t="s">
        <v>14</v>
      </c>
      <c r="J178" t="s">
        <v>14</v>
      </c>
    </row>
    <row r="179" spans="1:10">
      <c r="A179" t="s">
        <v>260</v>
      </c>
      <c r="B179" t="s">
        <v>245</v>
      </c>
      <c r="C179" t="s">
        <v>126</v>
      </c>
      <c r="D179" s="1">
        <v>17.7</v>
      </c>
      <c r="E179" s="2">
        <v>4.95</v>
      </c>
      <c r="F179" s="2">
        <v>87.62</v>
      </c>
      <c r="G179" t="s">
        <v>246</v>
      </c>
      <c r="H179">
        <f ca="1">IF(87.62&lt;&gt;87.62,0,0)</f>
        <v>0</v>
      </c>
      <c r="I179" t="s">
        <v>14</v>
      </c>
      <c r="J179" t="s">
        <v>14</v>
      </c>
    </row>
    <row r="180" spans="1:10">
      <c r="A180" t="s">
        <v>261</v>
      </c>
      <c r="B180" t="s">
        <v>245</v>
      </c>
      <c r="C180" t="s">
        <v>262</v>
      </c>
      <c r="D180" s="1">
        <v>17.75</v>
      </c>
      <c r="E180" s="2">
        <v>4.95</v>
      </c>
      <c r="F180" s="2">
        <v>87.86</v>
      </c>
      <c r="G180" t="s">
        <v>246</v>
      </c>
      <c r="H180">
        <f ca="1">IF(87.86&lt;&gt;87.86,0,0)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245</v>
      </c>
      <c r="C181" t="s">
        <v>129</v>
      </c>
      <c r="D181" s="1">
        <v>17.78</v>
      </c>
      <c r="E181" s="2">
        <v>5.15</v>
      </c>
      <c r="F181" s="2">
        <v>91.57</v>
      </c>
      <c r="G181" t="s">
        <v>246</v>
      </c>
      <c r="H181">
        <f ca="1">IF(91.57&lt;&gt;91.57,0,0)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245</v>
      </c>
      <c r="C182" t="s">
        <v>129</v>
      </c>
      <c r="D182" s="1">
        <v>17.7</v>
      </c>
      <c r="E182" s="2">
        <v>5.15</v>
      </c>
      <c r="F182" s="2">
        <v>91.16</v>
      </c>
      <c r="G182" t="s">
        <v>246</v>
      </c>
      <c r="H182">
        <f ca="1">IF(91.16&lt;&gt;91.16,0,0)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245</v>
      </c>
      <c r="C183" t="s">
        <v>129</v>
      </c>
      <c r="D183" s="1">
        <v>17.8</v>
      </c>
      <c r="E183" s="2">
        <v>5.15</v>
      </c>
      <c r="F183" s="2">
        <v>91.67</v>
      </c>
      <c r="G183" t="s">
        <v>246</v>
      </c>
      <c r="H183">
        <f ca="1">IF(91.67&lt;&gt;91.67,0,0)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245</v>
      </c>
      <c r="C184" t="s">
        <v>126</v>
      </c>
      <c r="D184" s="1">
        <v>17.69</v>
      </c>
      <c r="E184" s="2">
        <v>4.95</v>
      </c>
      <c r="F184" s="2">
        <v>87.57</v>
      </c>
      <c r="G184" t="s">
        <v>246</v>
      </c>
      <c r="H184">
        <f ca="1">IF(87.57&lt;&gt;87.57,0,0)</f>
        <v>0</v>
      </c>
      <c r="I184" t="s">
        <v>14</v>
      </c>
      <c r="J184" t="s">
        <v>14</v>
      </c>
    </row>
    <row r="185" spans="1:10">
      <c r="A185" t="s">
        <v>267</v>
      </c>
      <c r="B185" t="s">
        <v>245</v>
      </c>
      <c r="C185" t="s">
        <v>129</v>
      </c>
      <c r="D185" s="1">
        <v>17.74</v>
      </c>
      <c r="E185" s="2">
        <v>5.15</v>
      </c>
      <c r="F185" s="2">
        <v>91.36</v>
      </c>
      <c r="G185" t="s">
        <v>246</v>
      </c>
      <c r="H185">
        <f ca="1">IF(91.36&lt;&gt;91.36,0,0)</f>
        <v>0</v>
      </c>
      <c r="I185" t="s">
        <v>14</v>
      </c>
      <c r="J185" t="s">
        <v>14</v>
      </c>
    </row>
    <row r="186" spans="1:10">
      <c r="A186" t="s">
        <v>268</v>
      </c>
      <c r="B186" t="s">
        <v>245</v>
      </c>
      <c r="C186" t="s">
        <v>129</v>
      </c>
      <c r="D186" s="1">
        <v>17.71</v>
      </c>
      <c r="E186" s="2">
        <v>5.15</v>
      </c>
      <c r="F186" s="2">
        <v>91.21</v>
      </c>
      <c r="G186" t="s">
        <v>246</v>
      </c>
      <c r="H186">
        <f ca="1">IF(91.21&lt;&gt;91.21,0,0)</f>
        <v>0</v>
      </c>
      <c r="I186" t="s">
        <v>14</v>
      </c>
      <c r="J186" t="s">
        <v>14</v>
      </c>
    </row>
    <row r="187" spans="1:10">
      <c r="A187" t="s">
        <v>269</v>
      </c>
      <c r="B187" t="s">
        <v>245</v>
      </c>
      <c r="C187" t="s">
        <v>129</v>
      </c>
      <c r="D187" s="1">
        <v>17.76</v>
      </c>
      <c r="E187" s="2">
        <v>5.15</v>
      </c>
      <c r="F187" s="2">
        <v>91.46</v>
      </c>
      <c r="G187" t="s">
        <v>246</v>
      </c>
      <c r="H187">
        <f ca="1">IF(91.46&lt;&gt;91.46,0,0)</f>
        <v>0</v>
      </c>
      <c r="I187" t="s">
        <v>14</v>
      </c>
      <c r="J187" t="s">
        <v>14</v>
      </c>
    </row>
    <row r="188" spans="1:10">
      <c r="A188" t="s">
        <v>270</v>
      </c>
      <c r="B188" t="s">
        <v>245</v>
      </c>
      <c r="C188" t="s">
        <v>129</v>
      </c>
      <c r="D188" s="1">
        <v>17.75</v>
      </c>
      <c r="E188" s="2">
        <v>5.15</v>
      </c>
      <c r="F188" s="2">
        <v>91.41</v>
      </c>
      <c r="G188" t="s">
        <v>246</v>
      </c>
      <c r="H188">
        <f ca="1">IF(91.41&lt;&gt;91.41,0,0)</f>
        <v>0</v>
      </c>
      <c r="I188" t="s">
        <v>14</v>
      </c>
      <c r="J188" t="s">
        <v>14</v>
      </c>
    </row>
    <row r="189" spans="1:10">
      <c r="A189" t="s">
        <v>271</v>
      </c>
      <c r="B189" t="s">
        <v>245</v>
      </c>
      <c r="C189" t="s">
        <v>129</v>
      </c>
      <c r="D189" s="1">
        <v>17.74</v>
      </c>
      <c r="E189" s="2">
        <v>5.15</v>
      </c>
      <c r="F189" s="2">
        <v>91.36</v>
      </c>
      <c r="G189" t="s">
        <v>246</v>
      </c>
      <c r="H189">
        <f ca="1">IF(91.36&lt;&gt;91.36,0,0)</f>
        <v>0</v>
      </c>
      <c r="I189" t="s">
        <v>14</v>
      </c>
      <c r="J189" t="s">
        <v>14</v>
      </c>
    </row>
    <row r="190" spans="1:10">
      <c r="A190" t="s">
        <v>272</v>
      </c>
      <c r="B190" t="s">
        <v>245</v>
      </c>
      <c r="C190" t="s">
        <v>129</v>
      </c>
      <c r="D190" s="1">
        <v>17.76</v>
      </c>
      <c r="E190" s="2">
        <v>5.15</v>
      </c>
      <c r="F190" s="2">
        <v>91.46</v>
      </c>
      <c r="G190" t="s">
        <v>246</v>
      </c>
      <c r="H190">
        <f ca="1">IF(91.46&lt;&gt;91.46,0,0)</f>
        <v>0</v>
      </c>
      <c r="I190" t="s">
        <v>14</v>
      </c>
      <c r="J190" t="s">
        <v>14</v>
      </c>
    </row>
    <row r="191" spans="1:10">
      <c r="A191" t="s">
        <v>273</v>
      </c>
      <c r="B191" t="s">
        <v>245</v>
      </c>
      <c r="C191" t="s">
        <v>274</v>
      </c>
      <c r="D191" s="1">
        <v>17.73</v>
      </c>
      <c r="E191" s="2">
        <v>5.15</v>
      </c>
      <c r="F191" s="2">
        <v>91.31</v>
      </c>
      <c r="G191" t="s">
        <v>246</v>
      </c>
      <c r="H191">
        <f ca="1">IF(91.31&lt;&gt;91.31,0,0)</f>
        <v>0</v>
      </c>
      <c r="I191" t="s">
        <v>14</v>
      </c>
      <c r="J191" t="s">
        <v>14</v>
      </c>
    </row>
    <row r="192" spans="1:10">
      <c r="A192" t="s">
        <v>275</v>
      </c>
      <c r="B192" t="s">
        <v>245</v>
      </c>
      <c r="C192" t="s">
        <v>133</v>
      </c>
      <c r="D192" s="1">
        <v>17.58</v>
      </c>
      <c r="E192" s="2">
        <v>5.15</v>
      </c>
      <c r="F192" s="2">
        <v>90.54</v>
      </c>
      <c r="G192" t="s">
        <v>246</v>
      </c>
      <c r="H192">
        <f ca="1">IF(90.54&lt;&gt;90.54,0,0)</f>
        <v>0</v>
      </c>
      <c r="I192" t="s">
        <v>14</v>
      </c>
      <c r="J192" t="s">
        <v>14</v>
      </c>
    </row>
    <row r="193" spans="1:10">
      <c r="A193" t="s">
        <v>276</v>
      </c>
      <c r="B193" t="s">
        <v>245</v>
      </c>
      <c r="C193" t="s">
        <v>154</v>
      </c>
      <c r="D193" s="1">
        <v>17.57</v>
      </c>
      <c r="E193" s="2">
        <v>5.15</v>
      </c>
      <c r="F193" s="2">
        <v>90.49</v>
      </c>
      <c r="G193" t="s">
        <v>246</v>
      </c>
      <c r="H193">
        <f ca="1">IF(90.49&lt;&gt;90.49,0,0)</f>
        <v>0</v>
      </c>
      <c r="I193" t="s">
        <v>14</v>
      </c>
      <c r="J193" t="s">
        <v>14</v>
      </c>
    </row>
    <row r="194" spans="1:10">
      <c r="A194" t="s">
        <v>277</v>
      </c>
      <c r="B194" t="s">
        <v>245</v>
      </c>
      <c r="C194" t="s">
        <v>131</v>
      </c>
      <c r="D194" s="1">
        <v>17.59</v>
      </c>
      <c r="E194" s="2">
        <v>4.2</v>
      </c>
      <c r="F194" s="2">
        <v>73.88</v>
      </c>
      <c r="G194" t="s">
        <v>246</v>
      </c>
      <c r="H194">
        <f ca="1">IF(73.88&lt;&gt;73.88,0,0)</f>
        <v>0</v>
      </c>
      <c r="I194" t="s">
        <v>14</v>
      </c>
      <c r="J194" t="s">
        <v>14</v>
      </c>
    </row>
    <row r="195" spans="1:10">
      <c r="A195" t="s">
        <v>278</v>
      </c>
      <c r="B195" t="s">
        <v>245</v>
      </c>
      <c r="C195" t="s">
        <v>160</v>
      </c>
      <c r="D195" s="1">
        <v>17.57</v>
      </c>
      <c r="E195" s="2">
        <v>5.15</v>
      </c>
      <c r="F195" s="2">
        <v>90.49</v>
      </c>
      <c r="G195" t="s">
        <v>246</v>
      </c>
      <c r="H195">
        <f ca="1">IF(90.49&lt;&gt;90.49,0,0)</f>
        <v>0</v>
      </c>
      <c r="I195" t="s">
        <v>14</v>
      </c>
      <c r="J195" t="s">
        <v>14</v>
      </c>
    </row>
    <row r="196" spans="1:10">
      <c r="A196" t="s">
        <v>279</v>
      </c>
      <c r="B196" t="s">
        <v>245</v>
      </c>
      <c r="C196" t="s">
        <v>126</v>
      </c>
      <c r="D196" s="1">
        <v>17.78</v>
      </c>
      <c r="E196" s="2">
        <v>4.95</v>
      </c>
      <c r="F196" s="2">
        <v>88.01</v>
      </c>
      <c r="G196" t="s">
        <v>246</v>
      </c>
      <c r="H196">
        <f ca="1">IF(88.01&lt;&gt;88.01,0,0)</f>
        <v>0</v>
      </c>
      <c r="I196" t="s">
        <v>14</v>
      </c>
      <c r="J196" t="s">
        <v>14</v>
      </c>
    </row>
    <row r="197" spans="1:10">
      <c r="A197" t="s">
        <v>280</v>
      </c>
      <c r="B197" t="s">
        <v>245</v>
      </c>
      <c r="C197" t="s">
        <v>133</v>
      </c>
      <c r="D197" s="1">
        <v>17.76</v>
      </c>
      <c r="E197" s="2">
        <v>5.15</v>
      </c>
      <c r="F197" s="2">
        <v>91.46</v>
      </c>
      <c r="G197" t="s">
        <v>246</v>
      </c>
      <c r="H197">
        <f ca="1">IF(91.46&lt;&gt;91.46,0,0)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245</v>
      </c>
      <c r="C198" t="s">
        <v>151</v>
      </c>
      <c r="D198" s="1">
        <v>17.75</v>
      </c>
      <c r="E198" s="2">
        <v>4.95</v>
      </c>
      <c r="F198" s="2">
        <v>87.86</v>
      </c>
      <c r="G198" t="s">
        <v>246</v>
      </c>
      <c r="H198">
        <f ca="1">IF(87.86&lt;&gt;87.86,0,0)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245</v>
      </c>
      <c r="C199" t="s">
        <v>126</v>
      </c>
      <c r="D199" s="1">
        <v>17.78</v>
      </c>
      <c r="E199" s="2">
        <v>4.95</v>
      </c>
      <c r="F199" s="2">
        <v>88.01</v>
      </c>
      <c r="G199" t="s">
        <v>246</v>
      </c>
      <c r="H199">
        <f ca="1">IF(88.01&lt;&gt;88.01,0,0)</f>
        <v>0</v>
      </c>
      <c r="I199" t="s">
        <v>14</v>
      </c>
      <c r="J199" t="s">
        <v>14</v>
      </c>
    </row>
    <row r="200" spans="1:10">
      <c r="A200" t="s">
        <v>283</v>
      </c>
      <c r="B200" t="s">
        <v>245</v>
      </c>
      <c r="C200" t="s">
        <v>160</v>
      </c>
      <c r="D200" s="1">
        <v>17.76</v>
      </c>
      <c r="E200" s="2">
        <v>5.15</v>
      </c>
      <c r="F200" s="2">
        <v>91.46</v>
      </c>
      <c r="G200" t="s">
        <v>246</v>
      </c>
      <c r="H200">
        <f ca="1">IF(91.46&lt;&gt;91.46,0,0)</f>
        <v>0</v>
      </c>
      <c r="I200" t="s">
        <v>14</v>
      </c>
      <c r="J200" t="s">
        <v>14</v>
      </c>
    </row>
    <row r="201" spans="1:10">
      <c r="A201" t="s">
        <v>284</v>
      </c>
      <c r="B201" t="s">
        <v>245</v>
      </c>
      <c r="C201" t="s">
        <v>160</v>
      </c>
      <c r="D201" s="1">
        <v>17.75</v>
      </c>
      <c r="E201" s="2">
        <v>5.15</v>
      </c>
      <c r="F201" s="2">
        <v>91.41</v>
      </c>
      <c r="G201" t="s">
        <v>246</v>
      </c>
      <c r="H201">
        <f ca="1">IF(91.41&lt;&gt;91.41,0,0)</f>
        <v>0</v>
      </c>
      <c r="I201" t="s">
        <v>14</v>
      </c>
      <c r="J201" t="s">
        <v>14</v>
      </c>
    </row>
    <row r="202" spans="1:10">
      <c r="A202" t="s">
        <v>285</v>
      </c>
      <c r="B202" t="s">
        <v>245</v>
      </c>
      <c r="C202" t="s">
        <v>160</v>
      </c>
      <c r="D202" s="1">
        <v>17.75</v>
      </c>
      <c r="E202" s="2">
        <v>5.15</v>
      </c>
      <c r="F202" s="2">
        <v>91.41</v>
      </c>
      <c r="G202" t="s">
        <v>246</v>
      </c>
      <c r="H202">
        <f ca="1">IF(91.41&lt;&gt;91.41,0,0)</f>
        <v>0</v>
      </c>
      <c r="I202" t="s">
        <v>14</v>
      </c>
      <c r="J202" t="s">
        <v>14</v>
      </c>
    </row>
    <row r="203" spans="1:10">
      <c r="A203" t="s">
        <v>286</v>
      </c>
      <c r="B203" t="s">
        <v>245</v>
      </c>
      <c r="C203" t="s">
        <v>126</v>
      </c>
      <c r="D203" s="1">
        <v>17.72</v>
      </c>
      <c r="E203" s="2">
        <v>4.95</v>
      </c>
      <c r="F203" s="2">
        <v>87.71</v>
      </c>
      <c r="G203" t="s">
        <v>246</v>
      </c>
      <c r="H203">
        <f ca="1">IF(87.71&lt;&gt;87.71,0,0)</f>
        <v>0</v>
      </c>
      <c r="I203" t="s">
        <v>14</v>
      </c>
      <c r="J203" t="s">
        <v>14</v>
      </c>
    </row>
    <row r="204" spans="1:10">
      <c r="A204" t="s">
        <v>287</v>
      </c>
      <c r="B204" t="s">
        <v>245</v>
      </c>
      <c r="C204" t="s">
        <v>288</v>
      </c>
      <c r="D204" s="1">
        <v>17.75</v>
      </c>
      <c r="E204" s="2">
        <v>5.45</v>
      </c>
      <c r="F204" s="2">
        <v>96.74</v>
      </c>
      <c r="G204" t="s">
        <v>246</v>
      </c>
      <c r="H204">
        <f ca="1">IF(96.74&lt;&gt;96.74,0,0)</f>
        <v>0</v>
      </c>
      <c r="I204" t="s">
        <v>14</v>
      </c>
      <c r="J204" t="s">
        <v>14</v>
      </c>
    </row>
    <row r="205" spans="1:10">
      <c r="A205" t="s">
        <v>289</v>
      </c>
      <c r="B205" t="s">
        <v>245</v>
      </c>
      <c r="C205" t="s">
        <v>151</v>
      </c>
      <c r="D205" s="1">
        <v>17.74</v>
      </c>
      <c r="E205" s="2">
        <v>4.95</v>
      </c>
      <c r="F205" s="2">
        <v>87.81</v>
      </c>
      <c r="G205" t="s">
        <v>246</v>
      </c>
      <c r="H205">
        <f ca="1">IF(87.81&lt;&gt;87.81,0,0)</f>
        <v>0</v>
      </c>
      <c r="I205" t="s">
        <v>14</v>
      </c>
      <c r="J205" t="s">
        <v>14</v>
      </c>
    </row>
    <row r="206" spans="1:10">
      <c r="A206" t="s">
        <v>290</v>
      </c>
      <c r="B206" t="s">
        <v>245</v>
      </c>
      <c r="C206" t="s">
        <v>160</v>
      </c>
      <c r="D206" s="1">
        <v>17.7</v>
      </c>
      <c r="E206" s="2">
        <v>5.15</v>
      </c>
      <c r="F206" s="2">
        <v>91.16</v>
      </c>
      <c r="G206" t="s">
        <v>246</v>
      </c>
      <c r="H206">
        <f ca="1">IF(91.16&lt;&gt;91.16,0,0)</f>
        <v>0</v>
      </c>
      <c r="I206" t="s">
        <v>14</v>
      </c>
      <c r="J206" t="s">
        <v>14</v>
      </c>
    </row>
    <row r="207" spans="1:10">
      <c r="A207" t="s">
        <v>291</v>
      </c>
      <c r="B207" t="s">
        <v>245</v>
      </c>
      <c r="C207" t="s">
        <v>133</v>
      </c>
      <c r="D207" s="1">
        <v>17.75</v>
      </c>
      <c r="E207" s="2">
        <v>5.15</v>
      </c>
      <c r="F207" s="2">
        <v>91.41</v>
      </c>
      <c r="G207" t="s">
        <v>246</v>
      </c>
      <c r="H207">
        <f ca="1">IF(91.41&lt;&gt;91.41,0,0)</f>
        <v>0</v>
      </c>
      <c r="I207" t="s">
        <v>14</v>
      </c>
      <c r="J207" t="s">
        <v>14</v>
      </c>
    </row>
    <row r="208" spans="1:10">
      <c r="A208" t="s">
        <v>292</v>
      </c>
      <c r="B208" t="s">
        <v>245</v>
      </c>
      <c r="C208" t="s">
        <v>288</v>
      </c>
      <c r="D208" s="1">
        <v>17.77</v>
      </c>
      <c r="E208" s="2">
        <v>5.45</v>
      </c>
      <c r="F208" s="2">
        <v>96.85</v>
      </c>
      <c r="G208" t="s">
        <v>246</v>
      </c>
      <c r="H208">
        <f ca="1">IF(96.85&lt;&gt;96.85,0,0)</f>
        <v>0</v>
      </c>
      <c r="I208" t="s">
        <v>14</v>
      </c>
      <c r="J208" t="s">
        <v>14</v>
      </c>
    </row>
    <row r="209" spans="1:10">
      <c r="A209" t="s">
        <v>293</v>
      </c>
      <c r="B209" t="s">
        <v>245</v>
      </c>
      <c r="C209" t="s">
        <v>126</v>
      </c>
      <c r="D209" s="1">
        <v>17.75</v>
      </c>
      <c r="E209" s="2">
        <v>4.95</v>
      </c>
      <c r="F209" s="2">
        <v>87.86</v>
      </c>
      <c r="G209" t="s">
        <v>246</v>
      </c>
      <c r="H209">
        <f ca="1">IF(87.86&lt;&gt;87.86,0,0)</f>
        <v>0</v>
      </c>
      <c r="I209" t="s">
        <v>14</v>
      </c>
      <c r="J209" t="s">
        <v>14</v>
      </c>
    </row>
    <row r="210" spans="1:10">
      <c r="A210" t="s">
        <v>294</v>
      </c>
      <c r="B210" t="s">
        <v>245</v>
      </c>
      <c r="C210" t="s">
        <v>160</v>
      </c>
      <c r="D210" s="1">
        <v>17.75</v>
      </c>
      <c r="E210" s="2">
        <v>5.15</v>
      </c>
      <c r="F210" s="2">
        <v>91.41</v>
      </c>
      <c r="G210" t="s">
        <v>246</v>
      </c>
      <c r="H210">
        <f ca="1">IF(91.41&lt;&gt;91.41,0,0)</f>
        <v>0</v>
      </c>
      <c r="I210" t="s">
        <v>14</v>
      </c>
      <c r="J210" t="s">
        <v>14</v>
      </c>
    </row>
    <row r="211" spans="1:10">
      <c r="A211" t="s">
        <v>295</v>
      </c>
      <c r="B211" t="s">
        <v>245</v>
      </c>
      <c r="C211" t="s">
        <v>126</v>
      </c>
      <c r="D211" s="1">
        <v>17.74</v>
      </c>
      <c r="E211" s="2">
        <v>4.95</v>
      </c>
      <c r="F211" s="2">
        <v>87.81</v>
      </c>
      <c r="G211" t="s">
        <v>246</v>
      </c>
      <c r="H211">
        <f ca="1">IF(87.81&lt;&gt;87.81,0,0)</f>
        <v>0</v>
      </c>
      <c r="I211" t="s">
        <v>14</v>
      </c>
      <c r="J211" t="s">
        <v>14</v>
      </c>
    </row>
    <row r="212" spans="1:10">
      <c r="A212" t="s">
        <v>296</v>
      </c>
      <c r="B212" t="s">
        <v>245</v>
      </c>
      <c r="C212" t="s">
        <v>160</v>
      </c>
      <c r="D212" s="1">
        <v>17.8</v>
      </c>
      <c r="E212" s="2">
        <v>5.15</v>
      </c>
      <c r="F212" s="2">
        <v>91.67</v>
      </c>
      <c r="G212" t="s">
        <v>246</v>
      </c>
      <c r="H212">
        <f ca="1">IF(91.67&lt;&gt;91.67,0,0)</f>
        <v>0</v>
      </c>
      <c r="I212" t="s">
        <v>14</v>
      </c>
      <c r="J212" t="s">
        <v>14</v>
      </c>
    </row>
    <row r="213" spans="1:10">
      <c r="A213" t="s">
        <v>297</v>
      </c>
      <c r="B213" t="s">
        <v>245</v>
      </c>
      <c r="C213" t="s">
        <v>160</v>
      </c>
      <c r="D213" s="1">
        <v>17.75</v>
      </c>
      <c r="E213" s="2">
        <v>5.15</v>
      </c>
      <c r="F213" s="2">
        <v>91.41</v>
      </c>
      <c r="G213" t="s">
        <v>246</v>
      </c>
      <c r="H213">
        <f ca="1">IF(91.41&lt;&gt;91.41,0,0)</f>
        <v>0</v>
      </c>
      <c r="I213" t="s">
        <v>14</v>
      </c>
      <c r="J213" t="s">
        <v>14</v>
      </c>
    </row>
    <row r="214" spans="1:10">
      <c r="A214" t="s">
        <v>298</v>
      </c>
      <c r="B214" t="s">
        <v>245</v>
      </c>
      <c r="C214" t="s">
        <v>151</v>
      </c>
      <c r="D214" s="1">
        <v>17.79</v>
      </c>
      <c r="E214" s="2">
        <v>4.95</v>
      </c>
      <c r="F214" s="2">
        <v>88.06</v>
      </c>
      <c r="G214" t="s">
        <v>246</v>
      </c>
      <c r="H214">
        <f ca="1">IF(88.06&lt;&gt;88.06,0,0)</f>
        <v>0</v>
      </c>
      <c r="I214" t="s">
        <v>14</v>
      </c>
      <c r="J214" t="s">
        <v>14</v>
      </c>
    </row>
    <row r="215" spans="1:10">
      <c r="A215" t="s">
        <v>299</v>
      </c>
      <c r="B215" t="s">
        <v>245</v>
      </c>
      <c r="C215" t="s">
        <v>151</v>
      </c>
      <c r="D215" s="1">
        <v>17.76</v>
      </c>
      <c r="E215" s="2">
        <v>4.95</v>
      </c>
      <c r="F215" s="2">
        <v>87.91</v>
      </c>
      <c r="G215" t="s">
        <v>246</v>
      </c>
      <c r="H215">
        <f ca="1">IF(87.91&lt;&gt;87.91,0,0)</f>
        <v>0</v>
      </c>
      <c r="I215" t="s">
        <v>14</v>
      </c>
      <c r="J215" t="s">
        <v>14</v>
      </c>
    </row>
    <row r="216" spans="1:10">
      <c r="A216" t="s">
        <v>300</v>
      </c>
      <c r="B216" t="s">
        <v>245</v>
      </c>
      <c r="C216" t="s">
        <v>126</v>
      </c>
      <c r="D216" s="1">
        <v>17.77</v>
      </c>
      <c r="E216" s="2">
        <v>4.95</v>
      </c>
      <c r="F216" s="2">
        <v>87.96</v>
      </c>
      <c r="G216" t="s">
        <v>246</v>
      </c>
      <c r="H216">
        <f ca="1">IF(87.96&lt;&gt;87.96,0,0)</f>
        <v>0</v>
      </c>
      <c r="I216" t="s">
        <v>14</v>
      </c>
      <c r="J216" t="s">
        <v>14</v>
      </c>
    </row>
    <row r="217" spans="1:10">
      <c r="A217" t="s">
        <v>301</v>
      </c>
      <c r="B217" t="s">
        <v>245</v>
      </c>
      <c r="C217" t="s">
        <v>302</v>
      </c>
      <c r="D217" s="1">
        <v>17.78</v>
      </c>
      <c r="E217" s="2">
        <v>4.55</v>
      </c>
      <c r="F217" s="2">
        <v>80.9</v>
      </c>
      <c r="G217" t="s">
        <v>246</v>
      </c>
      <c r="H217">
        <f ca="1">IF(80.9&lt;&gt;80.9,0,0)</f>
        <v>0</v>
      </c>
      <c r="I217" t="s">
        <v>14</v>
      </c>
      <c r="J217" t="s">
        <v>14</v>
      </c>
    </row>
    <row r="218" spans="1:10">
      <c r="A218" t="s">
        <v>303</v>
      </c>
      <c r="B218" t="s">
        <v>245</v>
      </c>
      <c r="C218" t="s">
        <v>262</v>
      </c>
      <c r="D218" s="1">
        <v>17.75</v>
      </c>
      <c r="E218" s="2">
        <v>4.95</v>
      </c>
      <c r="F218" s="2">
        <v>87.86</v>
      </c>
      <c r="G218" t="s">
        <v>246</v>
      </c>
      <c r="H218">
        <f ca="1">IF(87.86&lt;&gt;87.86,0,0)</f>
        <v>0</v>
      </c>
      <c r="I218" t="s">
        <v>14</v>
      </c>
      <c r="J218" t="s">
        <v>14</v>
      </c>
    </row>
    <row r="219" spans="1:10">
      <c r="A219" t="s">
        <v>304</v>
      </c>
      <c r="B219" t="s">
        <v>245</v>
      </c>
      <c r="C219" t="s">
        <v>133</v>
      </c>
      <c r="D219" s="1">
        <v>17.73</v>
      </c>
      <c r="E219" s="2">
        <v>5.15</v>
      </c>
      <c r="F219" s="2">
        <v>91.31</v>
      </c>
      <c r="G219" t="s">
        <v>246</v>
      </c>
      <c r="H219">
        <f ca="1">IF(91.31&lt;&gt;91.31,0,0)</f>
        <v>0</v>
      </c>
      <c r="I219" t="s">
        <v>14</v>
      </c>
      <c r="J219" t="s">
        <v>14</v>
      </c>
    </row>
    <row r="220" spans="1:10">
      <c r="A220" t="s">
        <v>305</v>
      </c>
      <c r="B220" t="s">
        <v>245</v>
      </c>
      <c r="C220" t="s">
        <v>262</v>
      </c>
      <c r="D220" s="1">
        <v>17.77</v>
      </c>
      <c r="E220" s="2">
        <v>4.95</v>
      </c>
      <c r="F220" s="2">
        <v>87.96</v>
      </c>
      <c r="G220" t="s">
        <v>246</v>
      </c>
      <c r="H220">
        <f ca="1">IF(87.96&lt;&gt;87.96,0,0)</f>
        <v>0</v>
      </c>
      <c r="I220" t="s">
        <v>14</v>
      </c>
      <c r="J220" t="s">
        <v>14</v>
      </c>
    </row>
    <row r="221" spans="1:10">
      <c r="A221" t="s">
        <v>306</v>
      </c>
      <c r="B221" t="s">
        <v>245</v>
      </c>
      <c r="C221" t="s">
        <v>160</v>
      </c>
      <c r="D221" s="1">
        <v>17.71</v>
      </c>
      <c r="E221" s="2">
        <v>5.15</v>
      </c>
      <c r="F221" s="2">
        <v>91.21</v>
      </c>
      <c r="G221" t="s">
        <v>246</v>
      </c>
      <c r="H221">
        <f ca="1">IF(91.21&lt;&gt;91.21,0,0)</f>
        <v>0</v>
      </c>
      <c r="I221" t="s">
        <v>14</v>
      </c>
      <c r="J221" t="s">
        <v>14</v>
      </c>
    </row>
    <row r="222" spans="1:10">
      <c r="A222" t="s">
        <v>307</v>
      </c>
      <c r="B222" t="s">
        <v>245</v>
      </c>
      <c r="C222" t="s">
        <v>308</v>
      </c>
      <c r="D222" s="1">
        <v>17.75</v>
      </c>
      <c r="E222" s="2">
        <v>3.7</v>
      </c>
      <c r="F222" s="2">
        <v>65.68</v>
      </c>
      <c r="G222" t="s">
        <v>246</v>
      </c>
      <c r="H222">
        <f ca="1">IF(65.68&lt;&gt;65.68,0,0)</f>
        <v>0</v>
      </c>
      <c r="I222" t="s">
        <v>14</v>
      </c>
      <c r="J222" t="s">
        <v>14</v>
      </c>
    </row>
    <row r="223" spans="1:10">
      <c r="A223" t="s">
        <v>309</v>
      </c>
      <c r="B223" t="s">
        <v>245</v>
      </c>
      <c r="C223" t="s">
        <v>160</v>
      </c>
      <c r="D223" s="1">
        <v>17.71</v>
      </c>
      <c r="E223" s="2">
        <v>5.15</v>
      </c>
      <c r="F223" s="2">
        <v>91.21</v>
      </c>
      <c r="G223" t="s">
        <v>246</v>
      </c>
      <c r="H223">
        <f ca="1">IF(91.21&lt;&gt;91.21,0,0)</f>
        <v>0</v>
      </c>
      <c r="I223" t="s">
        <v>14</v>
      </c>
      <c r="J223" t="s">
        <v>14</v>
      </c>
    </row>
    <row r="224" spans="1:10">
      <c r="A224" t="s">
        <v>310</v>
      </c>
      <c r="B224" t="s">
        <v>311</v>
      </c>
      <c r="C224" t="s">
        <v>126</v>
      </c>
      <c r="D224" s="1">
        <v>20.21</v>
      </c>
      <c r="E224" s="2">
        <v>4.95</v>
      </c>
      <c r="F224" s="2">
        <v>100.04</v>
      </c>
      <c r="G224" t="s">
        <v>312</v>
      </c>
      <c r="H224">
        <f ca="1">IF(100.04&lt;&gt;100.04,0,0)</f>
        <v>0</v>
      </c>
      <c r="I224" t="s">
        <v>14</v>
      </c>
      <c r="J224" t="s">
        <v>14</v>
      </c>
    </row>
    <row r="225" spans="1:10">
      <c r="A225" t="s">
        <v>313</v>
      </c>
      <c r="B225" t="s">
        <v>311</v>
      </c>
      <c r="C225" t="s">
        <v>133</v>
      </c>
      <c r="D225" s="1">
        <v>20.24</v>
      </c>
      <c r="E225" s="2">
        <v>5.15</v>
      </c>
      <c r="F225" s="2">
        <v>104.24</v>
      </c>
      <c r="G225" t="s">
        <v>312</v>
      </c>
      <c r="H225">
        <f ca="1">IF(104.24&lt;&gt;104.24,0,0)</f>
        <v>0</v>
      </c>
      <c r="I225" t="s">
        <v>14</v>
      </c>
      <c r="J225" t="s">
        <v>14</v>
      </c>
    </row>
    <row r="226" spans="1:10">
      <c r="A226" t="s">
        <v>314</v>
      </c>
      <c r="B226" t="s">
        <v>311</v>
      </c>
      <c r="C226" t="s">
        <v>139</v>
      </c>
      <c r="D226" s="1">
        <v>20.23</v>
      </c>
      <c r="E226" s="2">
        <v>4.2</v>
      </c>
      <c r="F226" s="2">
        <v>84.97</v>
      </c>
      <c r="G226" t="s">
        <v>312</v>
      </c>
      <c r="H226">
        <f ca="1">IF(84.97&lt;&gt;84.97,0,0)</f>
        <v>0</v>
      </c>
      <c r="I226" t="s">
        <v>14</v>
      </c>
      <c r="J226" t="s">
        <v>14</v>
      </c>
    </row>
    <row r="227" spans="1:10">
      <c r="A227" t="s">
        <v>315</v>
      </c>
      <c r="B227" t="s">
        <v>311</v>
      </c>
      <c r="C227" t="s">
        <v>302</v>
      </c>
      <c r="D227" s="1">
        <v>20.21</v>
      </c>
      <c r="E227" s="2">
        <v>4.55</v>
      </c>
      <c r="F227" s="2">
        <v>91.96</v>
      </c>
      <c r="G227" t="s">
        <v>312</v>
      </c>
      <c r="H227">
        <f ca="1">IF(91.96&lt;&gt;91.96,0,0)</f>
        <v>0</v>
      </c>
      <c r="I227" t="s">
        <v>14</v>
      </c>
      <c r="J227" t="s">
        <v>14</v>
      </c>
    </row>
    <row r="228" spans="1:10">
      <c r="A228" t="s">
        <v>316</v>
      </c>
      <c r="B228" t="s">
        <v>311</v>
      </c>
      <c r="C228" t="s">
        <v>317</v>
      </c>
      <c r="D228" s="1">
        <v>20.22</v>
      </c>
      <c r="E228" s="2">
        <v>8.8</v>
      </c>
      <c r="F228" s="2">
        <v>177.94</v>
      </c>
      <c r="G228" t="s">
        <v>312</v>
      </c>
      <c r="H228">
        <f ca="1">IF(177.94&lt;&gt;177.94,0,0)</f>
        <v>0</v>
      </c>
      <c r="I228" t="s">
        <v>14</v>
      </c>
      <c r="J228" t="s">
        <v>14</v>
      </c>
    </row>
    <row r="229" spans="1:10">
      <c r="A229" t="s">
        <v>318</v>
      </c>
      <c r="B229" t="s">
        <v>311</v>
      </c>
      <c r="C229" t="s">
        <v>133</v>
      </c>
      <c r="D229" s="1">
        <v>20.2</v>
      </c>
      <c r="E229" s="2">
        <v>5.15</v>
      </c>
      <c r="F229" s="2">
        <v>104.03</v>
      </c>
      <c r="G229" t="s">
        <v>312</v>
      </c>
      <c r="H229">
        <f ca="1">IF(104.03&lt;&gt;104.03,0,0)</f>
        <v>0</v>
      </c>
      <c r="I229" t="s">
        <v>14</v>
      </c>
      <c r="J229" t="s">
        <v>14</v>
      </c>
    </row>
    <row r="230" spans="1:10">
      <c r="A230" t="s">
        <v>319</v>
      </c>
      <c r="B230" t="s">
        <v>311</v>
      </c>
      <c r="C230" t="s">
        <v>139</v>
      </c>
      <c r="D230" s="1">
        <v>20.23</v>
      </c>
      <c r="E230" s="2">
        <v>4.2</v>
      </c>
      <c r="F230" s="2">
        <v>84.97</v>
      </c>
      <c r="G230" t="s">
        <v>312</v>
      </c>
      <c r="H230">
        <f ca="1">IF(84.97&lt;&gt;84.97,0,0)</f>
        <v>0</v>
      </c>
      <c r="I230" t="s">
        <v>14</v>
      </c>
      <c r="J230" t="s">
        <v>14</v>
      </c>
    </row>
    <row r="231" spans="1:10">
      <c r="A231" t="s">
        <v>320</v>
      </c>
      <c r="B231" t="s">
        <v>311</v>
      </c>
      <c r="C231" t="s">
        <v>129</v>
      </c>
      <c r="D231" s="1">
        <v>20.2</v>
      </c>
      <c r="E231" s="2">
        <v>5.15</v>
      </c>
      <c r="F231" s="2">
        <v>104.03</v>
      </c>
      <c r="G231" t="s">
        <v>312</v>
      </c>
      <c r="H231">
        <f ca="1">IF(104.03&lt;&gt;104.03,0,0)</f>
        <v>0</v>
      </c>
      <c r="I231" t="s">
        <v>14</v>
      </c>
      <c r="J231" t="s">
        <v>14</v>
      </c>
    </row>
    <row r="232" spans="1:10">
      <c r="A232" t="s">
        <v>321</v>
      </c>
      <c r="B232" t="s">
        <v>311</v>
      </c>
      <c r="C232" t="s">
        <v>133</v>
      </c>
      <c r="D232" s="1">
        <v>20.2</v>
      </c>
      <c r="E232" s="2">
        <v>5.15</v>
      </c>
      <c r="F232" s="2">
        <v>104.03</v>
      </c>
      <c r="G232" t="s">
        <v>312</v>
      </c>
      <c r="H232">
        <f ca="1">IF(104.03&lt;&gt;104.03,0,0)</f>
        <v>0</v>
      </c>
      <c r="I232" t="s">
        <v>14</v>
      </c>
      <c r="J232" t="s">
        <v>14</v>
      </c>
    </row>
    <row r="233" spans="1:10">
      <c r="A233" t="s">
        <v>322</v>
      </c>
      <c r="B233" t="s">
        <v>311</v>
      </c>
      <c r="C233" t="s">
        <v>139</v>
      </c>
      <c r="D233" s="1">
        <v>20.23</v>
      </c>
      <c r="E233" s="2">
        <v>4.2</v>
      </c>
      <c r="F233" s="2">
        <v>84.97</v>
      </c>
      <c r="G233" t="s">
        <v>312</v>
      </c>
      <c r="H233">
        <f ca="1">IF(84.97&lt;&gt;84.97,0,0)</f>
        <v>0</v>
      </c>
      <c r="I233" t="s">
        <v>14</v>
      </c>
      <c r="J233" t="s">
        <v>14</v>
      </c>
    </row>
    <row r="234" spans="1:10">
      <c r="A234" t="s">
        <v>323</v>
      </c>
      <c r="B234" t="s">
        <v>311</v>
      </c>
      <c r="C234" t="s">
        <v>139</v>
      </c>
      <c r="D234" s="1">
        <v>20.17</v>
      </c>
      <c r="E234" s="2">
        <v>4.2</v>
      </c>
      <c r="F234" s="2">
        <v>84.71</v>
      </c>
      <c r="G234" t="s">
        <v>312</v>
      </c>
      <c r="H234">
        <f ca="1">IF(84.71&lt;&gt;84.71,0,0)</f>
        <v>0</v>
      </c>
      <c r="I234" t="s">
        <v>14</v>
      </c>
      <c r="J234" t="s">
        <v>14</v>
      </c>
    </row>
    <row r="235" spans="1:10">
      <c r="A235" t="s">
        <v>324</v>
      </c>
      <c r="B235" t="s">
        <v>311</v>
      </c>
      <c r="C235" t="s">
        <v>160</v>
      </c>
      <c r="D235" s="1">
        <v>20.23</v>
      </c>
      <c r="E235" s="2">
        <v>5.15</v>
      </c>
      <c r="F235" s="2">
        <v>104.18</v>
      </c>
      <c r="G235" t="s">
        <v>312</v>
      </c>
      <c r="H235">
        <f ca="1">IF(104.18&lt;&gt;104.18,0,0)</f>
        <v>0</v>
      </c>
      <c r="I235" t="s">
        <v>14</v>
      </c>
      <c r="J235" t="s">
        <v>14</v>
      </c>
    </row>
    <row r="236" spans="1:10">
      <c r="A236" t="s">
        <v>325</v>
      </c>
      <c r="B236" t="s">
        <v>311</v>
      </c>
      <c r="C236" t="s">
        <v>126</v>
      </c>
      <c r="D236" s="1">
        <v>20.18</v>
      </c>
      <c r="E236" s="2">
        <v>4.95</v>
      </c>
      <c r="F236" s="2">
        <v>99.89</v>
      </c>
      <c r="G236" t="s">
        <v>312</v>
      </c>
      <c r="H236">
        <f ca="1">IF(99.89&lt;&gt;99.89,0,0)</f>
        <v>0</v>
      </c>
      <c r="I236" t="s">
        <v>14</v>
      </c>
      <c r="J236" t="s">
        <v>14</v>
      </c>
    </row>
    <row r="237" spans="1:10">
      <c r="A237" t="s">
        <v>326</v>
      </c>
      <c r="B237" t="s">
        <v>311</v>
      </c>
      <c r="C237" t="s">
        <v>139</v>
      </c>
      <c r="D237" s="1">
        <v>20.2</v>
      </c>
      <c r="E237" s="2">
        <v>4.2</v>
      </c>
      <c r="F237" s="2">
        <v>84.84</v>
      </c>
      <c r="G237" t="s">
        <v>312</v>
      </c>
      <c r="H237">
        <f ca="1">IF(84.84&lt;&gt;84.84,0,0)</f>
        <v>0</v>
      </c>
      <c r="I237" t="s">
        <v>14</v>
      </c>
      <c r="J237" t="s">
        <v>14</v>
      </c>
    </row>
    <row r="238" spans="1:10">
      <c r="A238" t="s">
        <v>327</v>
      </c>
      <c r="B238" t="s">
        <v>311</v>
      </c>
      <c r="C238" t="s">
        <v>160</v>
      </c>
      <c r="D238" s="1">
        <v>20.12</v>
      </c>
      <c r="E238" s="2">
        <v>5.15</v>
      </c>
      <c r="F238" s="2">
        <v>103.62</v>
      </c>
      <c r="G238" t="s">
        <v>312</v>
      </c>
      <c r="H238">
        <f ca="1">IF(103.62&lt;&gt;103.62,0,0)</f>
        <v>0</v>
      </c>
      <c r="I238" t="s">
        <v>14</v>
      </c>
      <c r="J238" t="s">
        <v>14</v>
      </c>
    </row>
    <row r="239" spans="1:10">
      <c r="A239" t="s">
        <v>328</v>
      </c>
      <c r="B239" t="s">
        <v>311</v>
      </c>
      <c r="C239" t="s">
        <v>262</v>
      </c>
      <c r="D239" s="1">
        <v>20.19</v>
      </c>
      <c r="E239" s="2">
        <v>4.95</v>
      </c>
      <c r="F239" s="2">
        <v>99.94</v>
      </c>
      <c r="G239" t="s">
        <v>312</v>
      </c>
      <c r="H239">
        <f ca="1">IF(99.94&lt;&gt;99.94,0,0)</f>
        <v>0</v>
      </c>
      <c r="I239" t="s">
        <v>14</v>
      </c>
      <c r="J239" t="s">
        <v>14</v>
      </c>
    </row>
    <row r="240" spans="1:10">
      <c r="A240" t="s">
        <v>329</v>
      </c>
      <c r="B240" t="s">
        <v>311</v>
      </c>
      <c r="C240" t="s">
        <v>160</v>
      </c>
      <c r="D240" s="1">
        <v>20.2</v>
      </c>
      <c r="E240" s="2">
        <v>5.15</v>
      </c>
      <c r="F240" s="2">
        <v>104.03</v>
      </c>
      <c r="G240" t="s">
        <v>312</v>
      </c>
      <c r="H240">
        <f ca="1">IF(104.03&lt;&gt;104.03,0,0)</f>
        <v>0</v>
      </c>
      <c r="I240" t="s">
        <v>14</v>
      </c>
      <c r="J240" t="s">
        <v>14</v>
      </c>
    </row>
    <row r="241" spans="1:10">
      <c r="A241" t="s">
        <v>330</v>
      </c>
      <c r="B241" t="s">
        <v>311</v>
      </c>
      <c r="C241" t="s">
        <v>160</v>
      </c>
      <c r="D241" s="1">
        <v>20.23</v>
      </c>
      <c r="E241" s="2">
        <v>5.15</v>
      </c>
      <c r="F241" s="2">
        <v>104.18</v>
      </c>
      <c r="G241" t="s">
        <v>312</v>
      </c>
      <c r="H241">
        <f ca="1">IF(104.18&lt;&gt;104.18,0,0)</f>
        <v>0</v>
      </c>
      <c r="I241" t="s">
        <v>14</v>
      </c>
      <c r="J241" t="s">
        <v>14</v>
      </c>
    </row>
    <row r="242" spans="1:10">
      <c r="A242" t="s">
        <v>331</v>
      </c>
      <c r="B242" t="s">
        <v>311</v>
      </c>
      <c r="C242" t="s">
        <v>170</v>
      </c>
      <c r="D242" s="1">
        <v>20.11</v>
      </c>
      <c r="E242" s="2">
        <v>6.2</v>
      </c>
      <c r="F242" s="2">
        <v>124.68</v>
      </c>
      <c r="G242" t="s">
        <v>312</v>
      </c>
      <c r="H242">
        <f ca="1">IF(124.68&lt;&gt;124.68,0,0)</f>
        <v>0</v>
      </c>
      <c r="I242" t="s">
        <v>14</v>
      </c>
      <c r="J242" t="s">
        <v>14</v>
      </c>
    </row>
    <row r="243" spans="1:10">
      <c r="A243" t="s">
        <v>332</v>
      </c>
      <c r="B243" t="s">
        <v>311</v>
      </c>
      <c r="C243" t="s">
        <v>129</v>
      </c>
      <c r="D243" s="1">
        <v>20.19</v>
      </c>
      <c r="E243" s="2">
        <v>5.15</v>
      </c>
      <c r="F243" s="2">
        <v>103.98</v>
      </c>
      <c r="G243" t="s">
        <v>312</v>
      </c>
      <c r="H243">
        <f ca="1">IF(103.98&lt;&gt;103.98,0,0)</f>
        <v>0</v>
      </c>
      <c r="I243" t="s">
        <v>14</v>
      </c>
      <c r="J243" t="s">
        <v>14</v>
      </c>
    </row>
    <row r="244" spans="1:10">
      <c r="A244" t="s">
        <v>333</v>
      </c>
      <c r="B244" t="s">
        <v>311</v>
      </c>
      <c r="C244" t="s">
        <v>139</v>
      </c>
      <c r="D244" s="1">
        <v>20.14</v>
      </c>
      <c r="E244" s="2">
        <v>4.2</v>
      </c>
      <c r="F244" s="2">
        <v>84.59</v>
      </c>
      <c r="G244" t="s">
        <v>312</v>
      </c>
      <c r="H244">
        <f ca="1">IF(84.59&lt;&gt;84.59,0,0)</f>
        <v>0</v>
      </c>
      <c r="I244" t="s">
        <v>14</v>
      </c>
      <c r="J244" t="s">
        <v>14</v>
      </c>
    </row>
    <row r="245" spans="1:10">
      <c r="A245" t="s">
        <v>334</v>
      </c>
      <c r="B245" t="s">
        <v>311</v>
      </c>
      <c r="C245" t="s">
        <v>129</v>
      </c>
      <c r="D245" s="1">
        <v>20.14</v>
      </c>
      <c r="E245" s="2">
        <v>5.15</v>
      </c>
      <c r="F245" s="2">
        <v>103.72</v>
      </c>
      <c r="G245" t="s">
        <v>312</v>
      </c>
      <c r="H245">
        <f ca="1">IF(103.72&lt;&gt;103.72,0,0)</f>
        <v>0</v>
      </c>
      <c r="I245" t="s">
        <v>14</v>
      </c>
      <c r="J245" t="s">
        <v>14</v>
      </c>
    </row>
    <row r="246" spans="1:10">
      <c r="A246" t="s">
        <v>335</v>
      </c>
      <c r="B246" t="s">
        <v>311</v>
      </c>
      <c r="C246" t="s">
        <v>139</v>
      </c>
      <c r="D246" s="1">
        <v>20.14</v>
      </c>
      <c r="E246" s="2">
        <v>4.2</v>
      </c>
      <c r="F246" s="2">
        <v>84.59</v>
      </c>
      <c r="G246" t="s">
        <v>312</v>
      </c>
      <c r="H246">
        <f ca="1">IF(84.59&lt;&gt;84.59,0,0)</f>
        <v>0</v>
      </c>
      <c r="I246" t="s">
        <v>14</v>
      </c>
      <c r="J246" t="s">
        <v>14</v>
      </c>
    </row>
    <row r="247" spans="1:10">
      <c r="A247" t="s">
        <v>336</v>
      </c>
      <c r="B247" t="s">
        <v>311</v>
      </c>
      <c r="C247" t="s">
        <v>126</v>
      </c>
      <c r="D247" s="1">
        <v>20.08</v>
      </c>
      <c r="E247" s="2">
        <v>4.95</v>
      </c>
      <c r="F247" s="2">
        <v>99.4</v>
      </c>
      <c r="G247" t="s">
        <v>312</v>
      </c>
      <c r="H247">
        <f ca="1">IF(99.4&lt;&gt;99.4,0,0)</f>
        <v>0</v>
      </c>
      <c r="I247" t="s">
        <v>14</v>
      </c>
      <c r="J247" t="s">
        <v>14</v>
      </c>
    </row>
    <row r="248" spans="1:10">
      <c r="A248" t="s">
        <v>337</v>
      </c>
      <c r="B248" t="s">
        <v>311</v>
      </c>
      <c r="C248" t="s">
        <v>129</v>
      </c>
      <c r="D248" s="1">
        <v>20.09</v>
      </c>
      <c r="E248" s="2">
        <v>5.15</v>
      </c>
      <c r="F248" s="2">
        <v>103.46</v>
      </c>
      <c r="G248" t="s">
        <v>312</v>
      </c>
      <c r="H248">
        <f ca="1">IF(103.46&lt;&gt;103.46,0,0)</f>
        <v>0</v>
      </c>
      <c r="I248" t="s">
        <v>14</v>
      </c>
      <c r="J248" t="s">
        <v>14</v>
      </c>
    </row>
    <row r="249" spans="1:10">
      <c r="A249" t="s">
        <v>338</v>
      </c>
      <c r="B249" t="s">
        <v>311</v>
      </c>
      <c r="C249" t="s">
        <v>339</v>
      </c>
      <c r="D249" s="1">
        <v>20.18</v>
      </c>
      <c r="E249" s="2">
        <v>5.15</v>
      </c>
      <c r="F249" s="2">
        <v>103.93</v>
      </c>
      <c r="G249" t="s">
        <v>312</v>
      </c>
      <c r="H249">
        <f ca="1">IF(103.93&lt;&gt;103.93,0,0)</f>
        <v>0</v>
      </c>
      <c r="I249" t="s">
        <v>14</v>
      </c>
      <c r="J249" t="s">
        <v>14</v>
      </c>
    </row>
    <row r="250" spans="1:10">
      <c r="A250" t="s">
        <v>340</v>
      </c>
      <c r="B250" t="s">
        <v>311</v>
      </c>
      <c r="C250" t="s">
        <v>139</v>
      </c>
      <c r="D250" s="1">
        <v>20.11</v>
      </c>
      <c r="E250" s="2">
        <v>4.2</v>
      </c>
      <c r="F250" s="2">
        <v>84.46</v>
      </c>
      <c r="G250" t="s">
        <v>312</v>
      </c>
      <c r="H250">
        <f ca="1">IF(84.46&lt;&gt;84.46,0,0)</f>
        <v>0</v>
      </c>
      <c r="I250" t="s">
        <v>14</v>
      </c>
      <c r="J250" t="s">
        <v>14</v>
      </c>
    </row>
    <row r="251" spans="1:10">
      <c r="A251" t="s">
        <v>341</v>
      </c>
      <c r="B251" t="s">
        <v>311</v>
      </c>
      <c r="C251" t="s">
        <v>151</v>
      </c>
      <c r="D251" s="1">
        <v>20.17</v>
      </c>
      <c r="E251" s="2">
        <v>4.95</v>
      </c>
      <c r="F251" s="2">
        <v>99.84</v>
      </c>
      <c r="G251" t="s">
        <v>312</v>
      </c>
      <c r="H251">
        <f ca="1">IF(99.84&lt;&gt;99.84,0,0)</f>
        <v>0</v>
      </c>
      <c r="I251" t="s">
        <v>14</v>
      </c>
      <c r="J251" t="s">
        <v>14</v>
      </c>
    </row>
    <row r="252" spans="1:10">
      <c r="A252" t="s">
        <v>342</v>
      </c>
      <c r="B252" t="s">
        <v>311</v>
      </c>
      <c r="C252" t="s">
        <v>139</v>
      </c>
      <c r="D252" s="1">
        <v>20.17</v>
      </c>
      <c r="E252" s="2">
        <v>4.2</v>
      </c>
      <c r="F252" s="2">
        <v>84.71</v>
      </c>
      <c r="G252" t="s">
        <v>312</v>
      </c>
      <c r="H252">
        <f ca="1">IF(84.71&lt;&gt;84.71,0,0)</f>
        <v>0</v>
      </c>
      <c r="I252" t="s">
        <v>14</v>
      </c>
      <c r="J252" t="s">
        <v>14</v>
      </c>
    </row>
    <row r="253" spans="1:10">
      <c r="A253" t="s">
        <v>343</v>
      </c>
      <c r="B253" t="s">
        <v>311</v>
      </c>
      <c r="C253" t="s">
        <v>129</v>
      </c>
      <c r="D253" s="1">
        <v>20.17</v>
      </c>
      <c r="E253" s="2">
        <v>5.15</v>
      </c>
      <c r="F253" s="2">
        <v>103.88</v>
      </c>
      <c r="G253" t="s">
        <v>312</v>
      </c>
      <c r="H253">
        <f ca="1">IF(103.88&lt;&gt;103.88,0,0)</f>
        <v>0</v>
      </c>
      <c r="I253" t="s">
        <v>14</v>
      </c>
      <c r="J253" t="s">
        <v>14</v>
      </c>
    </row>
    <row r="254" spans="1:10">
      <c r="A254" t="s">
        <v>344</v>
      </c>
      <c r="B254" t="s">
        <v>311</v>
      </c>
      <c r="C254" t="s">
        <v>274</v>
      </c>
      <c r="D254" s="1">
        <v>20.19</v>
      </c>
      <c r="E254" s="2">
        <v>5.15</v>
      </c>
      <c r="F254" s="2">
        <v>103.98</v>
      </c>
      <c r="G254" t="s">
        <v>312</v>
      </c>
      <c r="H254">
        <f ca="1">IF(103.98&lt;&gt;103.98,0,0)</f>
        <v>0</v>
      </c>
      <c r="I254" t="s">
        <v>14</v>
      </c>
      <c r="J254" t="s">
        <v>14</v>
      </c>
    </row>
    <row r="255" spans="1:10">
      <c r="A255" t="s">
        <v>345</v>
      </c>
      <c r="B255" t="s">
        <v>311</v>
      </c>
      <c r="C255" t="s">
        <v>139</v>
      </c>
      <c r="D255" s="1">
        <v>20.17</v>
      </c>
      <c r="E255" s="2">
        <v>4.2</v>
      </c>
      <c r="F255" s="2">
        <v>84.71</v>
      </c>
      <c r="G255" t="s">
        <v>312</v>
      </c>
      <c r="H255">
        <f ca="1">IF(84.71&lt;&gt;84.71,0,0)</f>
        <v>0</v>
      </c>
      <c r="I255" t="s">
        <v>14</v>
      </c>
      <c r="J255" t="s">
        <v>14</v>
      </c>
    </row>
    <row r="256" spans="1:10">
      <c r="A256" t="s">
        <v>346</v>
      </c>
      <c r="B256" t="s">
        <v>311</v>
      </c>
      <c r="C256" t="s">
        <v>151</v>
      </c>
      <c r="D256" s="1">
        <v>20.15</v>
      </c>
      <c r="E256" s="2">
        <v>4.95</v>
      </c>
      <c r="F256" s="2">
        <v>99.74</v>
      </c>
      <c r="G256" t="s">
        <v>312</v>
      </c>
      <c r="H256">
        <f ca="1">IF(99.74&lt;&gt;99.74,0,0)</f>
        <v>0</v>
      </c>
      <c r="I256" t="s">
        <v>14</v>
      </c>
      <c r="J256" t="s">
        <v>14</v>
      </c>
    </row>
    <row r="257" spans="1:10">
      <c r="A257" t="s">
        <v>347</v>
      </c>
      <c r="B257" t="s">
        <v>311</v>
      </c>
      <c r="C257" t="s">
        <v>339</v>
      </c>
      <c r="D257" s="1">
        <v>20.16</v>
      </c>
      <c r="E257" s="2">
        <v>5.15</v>
      </c>
      <c r="F257" s="2">
        <v>103.82</v>
      </c>
      <c r="G257" t="s">
        <v>312</v>
      </c>
      <c r="H257">
        <f ca="1">IF(103.82&lt;&gt;103.82,0,0)</f>
        <v>0</v>
      </c>
      <c r="I257" t="s">
        <v>14</v>
      </c>
      <c r="J257" t="s">
        <v>14</v>
      </c>
    </row>
    <row r="258" spans="1:10">
      <c r="A258" t="s">
        <v>348</v>
      </c>
      <c r="B258" t="s">
        <v>311</v>
      </c>
      <c r="C258" t="s">
        <v>139</v>
      </c>
      <c r="D258" s="1">
        <v>20.14</v>
      </c>
      <c r="E258" s="2">
        <v>4.2</v>
      </c>
      <c r="F258" s="2">
        <v>84.59</v>
      </c>
      <c r="G258" t="s">
        <v>312</v>
      </c>
      <c r="H258">
        <f ca="1">IF(84.59&lt;&gt;84.59,0,0)</f>
        <v>0</v>
      </c>
      <c r="I258" t="s">
        <v>14</v>
      </c>
      <c r="J258" t="s">
        <v>14</v>
      </c>
    </row>
    <row r="259" spans="1:10">
      <c r="A259" t="s">
        <v>349</v>
      </c>
      <c r="B259" t="s">
        <v>311</v>
      </c>
      <c r="C259" t="s">
        <v>133</v>
      </c>
      <c r="D259" s="1">
        <v>20.13</v>
      </c>
      <c r="E259" s="2">
        <v>5.15</v>
      </c>
      <c r="F259" s="2">
        <v>103.67</v>
      </c>
      <c r="G259" t="s">
        <v>312</v>
      </c>
      <c r="H259">
        <f ca="1">IF(103.67&lt;&gt;103.67,0,0)</f>
        <v>0</v>
      </c>
      <c r="I259" t="s">
        <v>14</v>
      </c>
      <c r="J259" t="s">
        <v>14</v>
      </c>
    </row>
    <row r="260" spans="1:10">
      <c r="A260" t="s">
        <v>350</v>
      </c>
      <c r="B260" t="s">
        <v>311</v>
      </c>
      <c r="C260" t="s">
        <v>154</v>
      </c>
      <c r="D260" s="1">
        <v>20.09</v>
      </c>
      <c r="E260" s="2">
        <v>5.15</v>
      </c>
      <c r="F260" s="2">
        <v>103.46</v>
      </c>
      <c r="G260" t="s">
        <v>312</v>
      </c>
      <c r="H260">
        <f ca="1">IF(103.46&lt;&gt;103.46,0,0)</f>
        <v>0</v>
      </c>
      <c r="I260" t="s">
        <v>14</v>
      </c>
      <c r="J260" t="s">
        <v>14</v>
      </c>
    </row>
    <row r="261" spans="1:10">
      <c r="A261" t="s">
        <v>351</v>
      </c>
      <c r="B261" t="s">
        <v>311</v>
      </c>
      <c r="C261" t="s">
        <v>139</v>
      </c>
      <c r="D261" s="1">
        <v>20.12</v>
      </c>
      <c r="E261" s="2">
        <v>4.2</v>
      </c>
      <c r="F261" s="2">
        <v>84.5</v>
      </c>
      <c r="G261" t="s">
        <v>312</v>
      </c>
      <c r="H261">
        <f ca="1">IF(84.5&lt;&gt;84.5,0,0)</f>
        <v>0</v>
      </c>
      <c r="I261" t="s">
        <v>14</v>
      </c>
      <c r="J261" t="s">
        <v>14</v>
      </c>
    </row>
    <row r="262" spans="1:10">
      <c r="A262" t="s">
        <v>352</v>
      </c>
      <c r="B262" t="s">
        <v>311</v>
      </c>
      <c r="C262" t="s">
        <v>139</v>
      </c>
      <c r="D262" s="1">
        <v>20.1</v>
      </c>
      <c r="E262" s="2">
        <v>4.2</v>
      </c>
      <c r="F262" s="2">
        <v>84.42</v>
      </c>
      <c r="G262" t="s">
        <v>312</v>
      </c>
      <c r="H262">
        <f ca="1">IF(84.42&lt;&gt;84.42,0,0)</f>
        <v>0</v>
      </c>
      <c r="I262" t="s">
        <v>14</v>
      </c>
      <c r="J262" t="s">
        <v>14</v>
      </c>
    </row>
    <row r="263" spans="1:10">
      <c r="A263" t="s">
        <v>353</v>
      </c>
      <c r="B263" t="s">
        <v>311</v>
      </c>
      <c r="C263" t="s">
        <v>139</v>
      </c>
      <c r="D263" s="1">
        <v>20.11</v>
      </c>
      <c r="E263" s="2">
        <v>4.2</v>
      </c>
      <c r="F263" s="2">
        <v>84.46</v>
      </c>
      <c r="G263" t="s">
        <v>312</v>
      </c>
      <c r="H263">
        <f ca="1">IF(84.46&lt;&gt;84.46,0,0)</f>
        <v>0</v>
      </c>
      <c r="I263" t="s">
        <v>14</v>
      </c>
      <c r="J263" t="s">
        <v>14</v>
      </c>
    </row>
    <row r="264" spans="1:10">
      <c r="A264" t="s">
        <v>354</v>
      </c>
      <c r="B264" t="s">
        <v>311</v>
      </c>
      <c r="C264" t="s">
        <v>160</v>
      </c>
      <c r="D264" s="1">
        <v>20.14</v>
      </c>
      <c r="E264" s="2">
        <v>5.15</v>
      </c>
      <c r="F264" s="2">
        <v>103.72</v>
      </c>
      <c r="G264" t="s">
        <v>312</v>
      </c>
      <c r="H264">
        <f ca="1">IF(103.72&lt;&gt;103.72,0,0)</f>
        <v>0</v>
      </c>
      <c r="I264" t="s">
        <v>14</v>
      </c>
      <c r="J264" t="s">
        <v>14</v>
      </c>
    </row>
    <row r="265" spans="1:10">
      <c r="A265" t="s">
        <v>355</v>
      </c>
      <c r="B265" t="s">
        <v>311</v>
      </c>
      <c r="C265" t="s">
        <v>151</v>
      </c>
      <c r="D265" s="1">
        <v>20.1</v>
      </c>
      <c r="E265" s="2">
        <v>4.95</v>
      </c>
      <c r="F265" s="2">
        <v>99.5</v>
      </c>
      <c r="G265" t="s">
        <v>312</v>
      </c>
      <c r="H265">
        <f ca="1">IF(99.5&lt;&gt;99.5,0,0)</f>
        <v>0</v>
      </c>
      <c r="I265" t="s">
        <v>14</v>
      </c>
      <c r="J265" t="s">
        <v>14</v>
      </c>
    </row>
    <row r="266" spans="1:10">
      <c r="A266" t="s">
        <v>356</v>
      </c>
      <c r="B266" t="s">
        <v>311</v>
      </c>
      <c r="C266" t="s">
        <v>154</v>
      </c>
      <c r="D266" s="1">
        <v>20.1</v>
      </c>
      <c r="E266" s="2">
        <v>5.15</v>
      </c>
      <c r="F266" s="2">
        <v>103.52</v>
      </c>
      <c r="G266" t="s">
        <v>312</v>
      </c>
      <c r="H266">
        <f ca="1">IF(103.52&lt;&gt;103.52,0,0)</f>
        <v>0</v>
      </c>
      <c r="I266" t="s">
        <v>14</v>
      </c>
      <c r="J266" t="s">
        <v>14</v>
      </c>
    </row>
    <row r="267" spans="1:10">
      <c r="A267" t="s">
        <v>357</v>
      </c>
      <c r="B267" t="s">
        <v>311</v>
      </c>
      <c r="C267" t="s">
        <v>126</v>
      </c>
      <c r="D267" s="1">
        <v>20.11</v>
      </c>
      <c r="E267" s="2">
        <v>4.95</v>
      </c>
      <c r="F267" s="2">
        <v>99.54</v>
      </c>
      <c r="G267" t="s">
        <v>312</v>
      </c>
      <c r="H267">
        <f ca="1">IF(99.54&lt;&gt;99.54,0,0)</f>
        <v>0</v>
      </c>
      <c r="I267" t="s">
        <v>14</v>
      </c>
      <c r="J267" t="s">
        <v>14</v>
      </c>
    </row>
    <row r="268" spans="1:10">
      <c r="A268" t="s">
        <v>358</v>
      </c>
      <c r="B268" t="s">
        <v>311</v>
      </c>
      <c r="C268" t="s">
        <v>339</v>
      </c>
      <c r="D268" s="1">
        <v>20.08</v>
      </c>
      <c r="E268" s="2">
        <v>5.15</v>
      </c>
      <c r="F268" s="2">
        <v>103.41</v>
      </c>
      <c r="G268" t="s">
        <v>312</v>
      </c>
      <c r="H268">
        <f ca="1">IF(103.41&lt;&gt;103.41,0,0)</f>
        <v>0</v>
      </c>
      <c r="I268" t="s">
        <v>14</v>
      </c>
      <c r="J268" t="s">
        <v>14</v>
      </c>
    </row>
    <row r="269" spans="1:10">
      <c r="A269" t="s">
        <v>359</v>
      </c>
      <c r="B269" t="s">
        <v>311</v>
      </c>
      <c r="C269" t="s">
        <v>139</v>
      </c>
      <c r="D269" s="1">
        <v>20.12</v>
      </c>
      <c r="E269" s="2">
        <v>4.2</v>
      </c>
      <c r="F269" s="2">
        <v>84.5</v>
      </c>
      <c r="G269" t="s">
        <v>312</v>
      </c>
      <c r="H269">
        <f ca="1">IF(84.5&lt;&gt;84.5,0,0)</f>
        <v>0</v>
      </c>
      <c r="I269" t="s">
        <v>14</v>
      </c>
      <c r="J269" t="s">
        <v>14</v>
      </c>
    </row>
    <row r="270" spans="1:10">
      <c r="A270" t="s">
        <v>360</v>
      </c>
      <c r="B270" t="s">
        <v>311</v>
      </c>
      <c r="C270" t="s">
        <v>133</v>
      </c>
      <c r="D270" s="1">
        <v>20.11</v>
      </c>
      <c r="E270" s="2">
        <v>5.15</v>
      </c>
      <c r="F270" s="2">
        <v>103.57</v>
      </c>
      <c r="G270" t="s">
        <v>312</v>
      </c>
      <c r="H270">
        <f ca="1">IF(103.57&lt;&gt;103.57,0,0)</f>
        <v>0</v>
      </c>
      <c r="I270" t="s">
        <v>14</v>
      </c>
      <c r="J270" t="s">
        <v>14</v>
      </c>
    </row>
    <row r="271" spans="1:10">
      <c r="A271" t="s">
        <v>361</v>
      </c>
      <c r="B271" t="s">
        <v>311</v>
      </c>
      <c r="C271" t="s">
        <v>262</v>
      </c>
      <c r="D271" s="1">
        <v>20.13</v>
      </c>
      <c r="E271" s="2">
        <v>4.95</v>
      </c>
      <c r="F271" s="2">
        <v>99.64</v>
      </c>
      <c r="G271" t="s">
        <v>312</v>
      </c>
      <c r="H271">
        <f ca="1">IF(99.64&lt;&gt;99.64,0,0)</f>
        <v>0</v>
      </c>
      <c r="I271" t="s">
        <v>14</v>
      </c>
      <c r="J271" t="s">
        <v>14</v>
      </c>
    </row>
    <row r="272" spans="1:10">
      <c r="A272" t="s">
        <v>362</v>
      </c>
      <c r="B272" t="s">
        <v>311</v>
      </c>
      <c r="C272" t="s">
        <v>151</v>
      </c>
      <c r="D272" s="1">
        <v>20.18</v>
      </c>
      <c r="E272" s="2">
        <v>4.95</v>
      </c>
      <c r="F272" s="2">
        <v>99.89</v>
      </c>
      <c r="G272" t="s">
        <v>312</v>
      </c>
      <c r="H272">
        <f ca="1">IF(99.89&lt;&gt;99.89,0,0)</f>
        <v>0</v>
      </c>
      <c r="I272" t="s">
        <v>14</v>
      </c>
      <c r="J272" t="s">
        <v>14</v>
      </c>
    </row>
    <row r="273" spans="1:10">
      <c r="A273" t="s">
        <v>363</v>
      </c>
      <c r="B273" t="s">
        <v>311</v>
      </c>
      <c r="C273" t="s">
        <v>151</v>
      </c>
      <c r="D273" s="1">
        <v>20.12</v>
      </c>
      <c r="E273" s="2">
        <v>4.95</v>
      </c>
      <c r="F273" s="2">
        <v>99.59</v>
      </c>
      <c r="G273" t="s">
        <v>312</v>
      </c>
      <c r="H273">
        <f ca="1">IF(99.59&lt;&gt;99.59,0,0)</f>
        <v>0</v>
      </c>
      <c r="I273" t="s">
        <v>14</v>
      </c>
      <c r="J273" t="s">
        <v>14</v>
      </c>
    </row>
    <row r="274" spans="1:10">
      <c r="A274" t="s">
        <v>364</v>
      </c>
      <c r="B274" t="s">
        <v>311</v>
      </c>
      <c r="C274" t="s">
        <v>170</v>
      </c>
      <c r="D274" s="1">
        <v>20.13</v>
      </c>
      <c r="E274" s="2">
        <v>6.2</v>
      </c>
      <c r="F274" s="2">
        <v>124.81</v>
      </c>
      <c r="G274" t="s">
        <v>312</v>
      </c>
      <c r="H274">
        <f ca="1">IF(124.81&lt;&gt;124.81,0,0)</f>
        <v>0</v>
      </c>
      <c r="I274" t="s">
        <v>14</v>
      </c>
      <c r="J274" t="s">
        <v>14</v>
      </c>
    </row>
    <row r="275" spans="1:10">
      <c r="A275" t="s">
        <v>365</v>
      </c>
      <c r="B275" t="s">
        <v>311</v>
      </c>
      <c r="C275" t="s">
        <v>139</v>
      </c>
      <c r="D275" s="1">
        <v>20.15</v>
      </c>
      <c r="E275" s="2">
        <v>4.2</v>
      </c>
      <c r="F275" s="2">
        <v>84.63</v>
      </c>
      <c r="G275" t="s">
        <v>312</v>
      </c>
      <c r="H275">
        <f ca="1">IF(84.63&lt;&gt;84.63,0,0)</f>
        <v>0</v>
      </c>
      <c r="I275" t="s">
        <v>14</v>
      </c>
      <c r="J275" t="s">
        <v>14</v>
      </c>
    </row>
    <row r="276" spans="1:10">
      <c r="A276" t="s">
        <v>366</v>
      </c>
      <c r="B276" t="s">
        <v>311</v>
      </c>
      <c r="C276" t="s">
        <v>160</v>
      </c>
      <c r="D276" s="1">
        <v>20.11</v>
      </c>
      <c r="E276" s="2">
        <v>5.15</v>
      </c>
      <c r="F276" s="2">
        <v>103.57</v>
      </c>
      <c r="G276" t="s">
        <v>312</v>
      </c>
      <c r="H276">
        <f ca="1">IF(103.57&lt;&gt;103.57,0,0)</f>
        <v>0</v>
      </c>
      <c r="I276" t="s">
        <v>14</v>
      </c>
      <c r="J276" t="s">
        <v>14</v>
      </c>
    </row>
    <row r="277" spans="1:10">
      <c r="A277" t="s">
        <v>367</v>
      </c>
      <c r="B277" t="s">
        <v>311</v>
      </c>
      <c r="C277" t="s">
        <v>160</v>
      </c>
      <c r="D277" s="1">
        <v>20.13</v>
      </c>
      <c r="E277" s="2">
        <v>5.15</v>
      </c>
      <c r="F277" s="2">
        <v>103.67</v>
      </c>
      <c r="G277" t="s">
        <v>312</v>
      </c>
      <c r="H277">
        <f ca="1">IF(103.67&lt;&gt;103.67,0,0)</f>
        <v>0</v>
      </c>
      <c r="I277" t="s">
        <v>14</v>
      </c>
      <c r="J277" t="s">
        <v>14</v>
      </c>
    </row>
    <row r="278" spans="1:10">
      <c r="A278" t="s">
        <v>368</v>
      </c>
      <c r="B278" t="s">
        <v>311</v>
      </c>
      <c r="C278" t="s">
        <v>339</v>
      </c>
      <c r="D278" s="1">
        <v>20.14</v>
      </c>
      <c r="E278" s="2">
        <v>5.15</v>
      </c>
      <c r="F278" s="2">
        <v>103.72</v>
      </c>
      <c r="G278" t="s">
        <v>312</v>
      </c>
      <c r="H278">
        <f ca="1">IF(103.72&lt;&gt;103.72,0,0)</f>
        <v>0</v>
      </c>
      <c r="I278" t="s">
        <v>14</v>
      </c>
      <c r="J278" t="s">
        <v>14</v>
      </c>
    </row>
    <row r="279" spans="1:10">
      <c r="A279" t="s">
        <v>369</v>
      </c>
      <c r="B279" t="s">
        <v>311</v>
      </c>
      <c r="C279" t="s">
        <v>139</v>
      </c>
      <c r="D279" s="1">
        <v>20.13</v>
      </c>
      <c r="E279" s="2">
        <v>4.2</v>
      </c>
      <c r="F279" s="2">
        <v>84.55</v>
      </c>
      <c r="G279" t="s">
        <v>312</v>
      </c>
      <c r="H279">
        <f ca="1">IF(84.55&lt;&gt;84.55,0,0)</f>
        <v>0</v>
      </c>
      <c r="I279" t="s">
        <v>14</v>
      </c>
      <c r="J279" t="s">
        <v>14</v>
      </c>
    </row>
    <row r="280" spans="1:10">
      <c r="A280" t="s">
        <v>370</v>
      </c>
      <c r="B280" t="s">
        <v>311</v>
      </c>
      <c r="C280" t="s">
        <v>308</v>
      </c>
      <c r="D280" s="1">
        <v>20.07</v>
      </c>
      <c r="E280" s="2">
        <v>3.7</v>
      </c>
      <c r="F280" s="2">
        <v>74.26</v>
      </c>
      <c r="G280" t="s">
        <v>312</v>
      </c>
      <c r="H280">
        <f ca="1">IF(74.26&lt;&gt;74.26,0,0)</f>
        <v>0</v>
      </c>
      <c r="I280" t="s">
        <v>14</v>
      </c>
      <c r="J280" t="s">
        <v>14</v>
      </c>
    </row>
    <row r="281" spans="1:10">
      <c r="A281" t="s">
        <v>371</v>
      </c>
      <c r="B281" t="s">
        <v>311</v>
      </c>
      <c r="C281" t="s">
        <v>139</v>
      </c>
      <c r="D281" s="1">
        <v>20.08</v>
      </c>
      <c r="E281" s="2">
        <v>4.2</v>
      </c>
      <c r="F281" s="2">
        <v>84.34</v>
      </c>
      <c r="G281" t="s">
        <v>312</v>
      </c>
      <c r="H281">
        <f ca="1">IF(84.34&lt;&gt;84.34,0,0)</f>
        <v>0</v>
      </c>
      <c r="I281" t="s">
        <v>14</v>
      </c>
      <c r="J281" t="s">
        <v>14</v>
      </c>
    </row>
    <row r="282" spans="1:10">
      <c r="A282" t="s">
        <v>372</v>
      </c>
      <c r="B282" t="s">
        <v>373</v>
      </c>
      <c r="C282" t="s">
        <v>31</v>
      </c>
      <c r="D282" s="1">
        <v>16.76</v>
      </c>
      <c r="E282" s="2">
        <v>5.15</v>
      </c>
      <c r="F282" s="2">
        <v>86.31</v>
      </c>
      <c r="G282" t="s">
        <v>374</v>
      </c>
      <c r="H282">
        <f ca="1">IF(86.31&lt;&gt;86.31,0,0)</f>
        <v>0</v>
      </c>
      <c r="I282" t="s">
        <v>14</v>
      </c>
      <c r="J282" t="s">
        <v>14</v>
      </c>
    </row>
    <row r="283" spans="1:10">
      <c r="A283" t="s">
        <v>375</v>
      </c>
      <c r="B283" t="s">
        <v>373</v>
      </c>
      <c r="C283" t="s">
        <v>34</v>
      </c>
      <c r="D283" s="1">
        <v>16.81</v>
      </c>
      <c r="E283" s="2">
        <v>3.9</v>
      </c>
      <c r="F283" s="2">
        <v>65.56</v>
      </c>
      <c r="G283" t="s">
        <v>374</v>
      </c>
      <c r="H283">
        <f ca="1">IF(65.56&lt;&gt;65.56,0,0)</f>
        <v>0</v>
      </c>
      <c r="I283" t="s">
        <v>14</v>
      </c>
      <c r="J283" t="s">
        <v>14</v>
      </c>
    </row>
    <row r="284" spans="1:10">
      <c r="A284" t="s">
        <v>376</v>
      </c>
      <c r="B284" t="s">
        <v>373</v>
      </c>
      <c r="C284" t="s">
        <v>38</v>
      </c>
      <c r="D284" s="1">
        <v>16.85</v>
      </c>
      <c r="E284" s="2">
        <v>4.9</v>
      </c>
      <c r="F284" s="2">
        <v>82.57</v>
      </c>
      <c r="G284" t="s">
        <v>374</v>
      </c>
      <c r="H284">
        <f ca="1">IF(82.57&lt;&gt;82.57,0,0)</f>
        <v>0</v>
      </c>
      <c r="I284" t="s">
        <v>14</v>
      </c>
      <c r="J284" t="s">
        <v>14</v>
      </c>
    </row>
    <row r="285" spans="1:10">
      <c r="A285" t="s">
        <v>377</v>
      </c>
      <c r="B285" t="s">
        <v>373</v>
      </c>
      <c r="C285" t="s">
        <v>378</v>
      </c>
      <c r="D285" s="1">
        <v>16.86</v>
      </c>
      <c r="E285" s="2">
        <v>5.15</v>
      </c>
      <c r="F285" s="2">
        <v>86.83</v>
      </c>
      <c r="G285" t="s">
        <v>374</v>
      </c>
      <c r="H285">
        <f ca="1">IF(86.83&lt;&gt;86.83,0,0)</f>
        <v>0</v>
      </c>
      <c r="I285" t="s">
        <v>14</v>
      </c>
      <c r="J285" t="s">
        <v>14</v>
      </c>
    </row>
    <row r="286" spans="1:10">
      <c r="A286" t="s">
        <v>379</v>
      </c>
      <c r="B286" t="s">
        <v>373</v>
      </c>
      <c r="C286" t="s">
        <v>34</v>
      </c>
      <c r="D286" s="1">
        <v>16.86</v>
      </c>
      <c r="E286" s="2">
        <v>3.9</v>
      </c>
      <c r="F286" s="2">
        <v>65.75</v>
      </c>
      <c r="G286" t="s">
        <v>374</v>
      </c>
      <c r="H286">
        <f ca="1">IF(65.75&lt;&gt;65.75,0,0)</f>
        <v>0</v>
      </c>
      <c r="I286" t="s">
        <v>14</v>
      </c>
      <c r="J286" t="s">
        <v>14</v>
      </c>
    </row>
    <row r="287" spans="1:10">
      <c r="A287" t="s">
        <v>380</v>
      </c>
      <c r="B287" t="s">
        <v>373</v>
      </c>
      <c r="C287" t="s">
        <v>381</v>
      </c>
      <c r="D287" s="1">
        <v>16.85</v>
      </c>
      <c r="E287" s="2">
        <v>6.2</v>
      </c>
      <c r="F287" s="2">
        <v>104.47</v>
      </c>
      <c r="G287" t="s">
        <v>374</v>
      </c>
      <c r="H287">
        <f ca="1">IF(104.47&lt;&gt;104.47,0,0)</f>
        <v>0</v>
      </c>
      <c r="I287" t="s">
        <v>14</v>
      </c>
      <c r="J287" t="s">
        <v>14</v>
      </c>
    </row>
    <row r="288" spans="1:10">
      <c r="A288" t="s">
        <v>382</v>
      </c>
      <c r="B288" t="s">
        <v>373</v>
      </c>
      <c r="C288" t="s">
        <v>383</v>
      </c>
      <c r="D288" s="1">
        <v>16.84</v>
      </c>
      <c r="E288" s="2">
        <v>5.95</v>
      </c>
      <c r="F288" s="2">
        <v>100.2</v>
      </c>
      <c r="G288" t="s">
        <v>374</v>
      </c>
      <c r="H288">
        <f ca="1">IF(100.2&lt;&gt;100.2,0,0)</f>
        <v>0</v>
      </c>
      <c r="I288" t="s">
        <v>14</v>
      </c>
      <c r="J288" t="s">
        <v>14</v>
      </c>
    </row>
    <row r="289" spans="1:10">
      <c r="A289" t="s">
        <v>384</v>
      </c>
      <c r="B289" t="s">
        <v>373</v>
      </c>
      <c r="C289" t="s">
        <v>385</v>
      </c>
      <c r="D289" s="1">
        <v>16.88</v>
      </c>
      <c r="E289" s="2">
        <v>6.2</v>
      </c>
      <c r="F289" s="2">
        <v>104.66</v>
      </c>
      <c r="G289" t="s">
        <v>374</v>
      </c>
      <c r="H289">
        <f ca="1">IF(104.66&lt;&gt;104.66,0,0)</f>
        <v>0</v>
      </c>
      <c r="I289" t="s">
        <v>14</v>
      </c>
      <c r="J289" t="s">
        <v>14</v>
      </c>
    </row>
    <row r="290" spans="1:10">
      <c r="A290" t="s">
        <v>386</v>
      </c>
      <c r="B290" t="s">
        <v>373</v>
      </c>
      <c r="C290" t="s">
        <v>387</v>
      </c>
      <c r="D290" s="1">
        <v>16.8</v>
      </c>
      <c r="E290" s="2">
        <v>3.9</v>
      </c>
      <c r="F290" s="2">
        <v>65.52</v>
      </c>
      <c r="G290" t="s">
        <v>374</v>
      </c>
      <c r="H290">
        <f ca="1">IF(65.52&lt;&gt;65.52,0,0)</f>
        <v>0</v>
      </c>
      <c r="I290" t="s">
        <v>14</v>
      </c>
      <c r="J290" t="s">
        <v>14</v>
      </c>
    </row>
    <row r="291" spans="1:10">
      <c r="A291" t="s">
        <v>388</v>
      </c>
      <c r="B291" t="s">
        <v>373</v>
      </c>
      <c r="C291" t="s">
        <v>389</v>
      </c>
      <c r="D291" s="1">
        <v>16.84</v>
      </c>
      <c r="E291" s="2">
        <v>5.15</v>
      </c>
      <c r="F291" s="2">
        <v>86.73</v>
      </c>
      <c r="G291" t="s">
        <v>374</v>
      </c>
      <c r="H291">
        <f ca="1">IF(86.73&lt;&gt;86.73,0,0)</f>
        <v>0</v>
      </c>
      <c r="I291" t="s">
        <v>14</v>
      </c>
      <c r="J291" t="s">
        <v>14</v>
      </c>
    </row>
    <row r="292" spans="1:10">
      <c r="A292" t="s">
        <v>390</v>
      </c>
      <c r="B292" t="s">
        <v>373</v>
      </c>
      <c r="C292" t="s">
        <v>391</v>
      </c>
      <c r="D292" s="1">
        <v>16.82</v>
      </c>
      <c r="E292" s="2">
        <v>4.2</v>
      </c>
      <c r="F292" s="2">
        <v>70.64</v>
      </c>
      <c r="G292" t="s">
        <v>374</v>
      </c>
      <c r="H292">
        <f ca="1">IF(70.64&lt;&gt;70.64,0,0)</f>
        <v>0</v>
      </c>
      <c r="I292" t="s">
        <v>14</v>
      </c>
      <c r="J292" t="s">
        <v>14</v>
      </c>
    </row>
    <row r="293" spans="1:10">
      <c r="A293" t="s">
        <v>392</v>
      </c>
      <c r="B293" t="s">
        <v>373</v>
      </c>
      <c r="C293" t="s">
        <v>393</v>
      </c>
      <c r="D293" s="1">
        <v>16.83</v>
      </c>
      <c r="E293" s="2">
        <v>5.15</v>
      </c>
      <c r="F293" s="2">
        <v>86.67</v>
      </c>
      <c r="G293" t="s">
        <v>374</v>
      </c>
      <c r="H293">
        <f ca="1">IF(86.67&lt;&gt;86.67,0,0)</f>
        <v>0</v>
      </c>
      <c r="I293" t="s">
        <v>14</v>
      </c>
      <c r="J293" t="s">
        <v>14</v>
      </c>
    </row>
    <row r="294" spans="1:10">
      <c r="A294" t="s">
        <v>394</v>
      </c>
      <c r="B294" t="s">
        <v>373</v>
      </c>
      <c r="C294" t="s">
        <v>395</v>
      </c>
      <c r="D294" s="1">
        <v>16.82</v>
      </c>
      <c r="E294" s="2">
        <v>4.95</v>
      </c>
      <c r="F294" s="2">
        <v>83.26</v>
      </c>
      <c r="G294" t="s">
        <v>374</v>
      </c>
      <c r="H294">
        <f ca="1">IF(83.26&lt;&gt;83.26,0,0)</f>
        <v>0</v>
      </c>
      <c r="I294" t="s">
        <v>14</v>
      </c>
      <c r="J294" t="s">
        <v>14</v>
      </c>
    </row>
    <row r="295" spans="1:10">
      <c r="A295" t="s">
        <v>396</v>
      </c>
      <c r="B295" t="s">
        <v>373</v>
      </c>
      <c r="C295" t="s">
        <v>397</v>
      </c>
      <c r="D295" s="1">
        <v>16.83</v>
      </c>
      <c r="E295" s="2">
        <v>6.2</v>
      </c>
      <c r="F295" s="2">
        <v>104.35</v>
      </c>
      <c r="G295" t="s">
        <v>374</v>
      </c>
      <c r="H295">
        <f ca="1">IF(104.35&lt;&gt;104.35,0,0)</f>
        <v>0</v>
      </c>
      <c r="I295" t="s">
        <v>14</v>
      </c>
      <c r="J295" t="s">
        <v>14</v>
      </c>
    </row>
    <row r="296" spans="1:10">
      <c r="A296" t="s">
        <v>398</v>
      </c>
      <c r="B296" t="s">
        <v>373</v>
      </c>
      <c r="C296" t="s">
        <v>387</v>
      </c>
      <c r="D296" s="1">
        <v>16.82</v>
      </c>
      <c r="E296" s="2">
        <v>3.9</v>
      </c>
      <c r="F296" s="2">
        <v>65.6</v>
      </c>
      <c r="G296" t="s">
        <v>374</v>
      </c>
      <c r="H296">
        <f ca="1">IF(65.6&lt;&gt;65.6,0,0)</f>
        <v>0</v>
      </c>
      <c r="I296" t="s">
        <v>14</v>
      </c>
      <c r="J296" t="s">
        <v>14</v>
      </c>
    </row>
    <row r="297" spans="1:10">
      <c r="A297" t="s">
        <v>399</v>
      </c>
      <c r="B297" t="s">
        <v>373</v>
      </c>
      <c r="C297" t="s">
        <v>400</v>
      </c>
      <c r="D297" s="1">
        <v>16.82</v>
      </c>
      <c r="E297" s="2">
        <v>5.45</v>
      </c>
      <c r="F297" s="2">
        <v>91.67</v>
      </c>
      <c r="G297" t="s">
        <v>374</v>
      </c>
      <c r="H297">
        <f ca="1">IF(91.67&lt;&gt;91.67,0,0)</f>
        <v>0</v>
      </c>
      <c r="I297" t="s">
        <v>14</v>
      </c>
      <c r="J297" t="s">
        <v>14</v>
      </c>
    </row>
    <row r="298" spans="1:10">
      <c r="A298" t="s">
        <v>401</v>
      </c>
      <c r="B298" t="s">
        <v>373</v>
      </c>
      <c r="C298" t="s">
        <v>402</v>
      </c>
      <c r="D298" s="1">
        <v>16.92</v>
      </c>
      <c r="E298" s="2">
        <v>3.5</v>
      </c>
      <c r="F298" s="2">
        <v>59.22</v>
      </c>
      <c r="G298" t="s">
        <v>374</v>
      </c>
      <c r="H298">
        <f ca="1">IF(59.22&lt;&gt;59.22,0,0)</f>
        <v>0</v>
      </c>
      <c r="I298" t="s">
        <v>14</v>
      </c>
      <c r="J298" t="s">
        <v>14</v>
      </c>
    </row>
    <row r="299" spans="1:10">
      <c r="A299" t="s">
        <v>403</v>
      </c>
      <c r="B299" t="s">
        <v>373</v>
      </c>
      <c r="C299" t="s">
        <v>404</v>
      </c>
      <c r="D299" s="1">
        <v>16.87</v>
      </c>
      <c r="E299" s="2">
        <v>3.5</v>
      </c>
      <c r="F299" s="2">
        <v>59.05</v>
      </c>
      <c r="G299" t="s">
        <v>374</v>
      </c>
      <c r="H299">
        <f ca="1">IF(59.05&lt;&gt;59.04,0.00999999999999801,0)</f>
        <v>0</v>
      </c>
      <c r="I299" t="s">
        <v>14</v>
      </c>
      <c r="J299" t="s">
        <v>14</v>
      </c>
    </row>
    <row r="300" spans="1:10">
      <c r="A300" t="s">
        <v>405</v>
      </c>
      <c r="B300" t="s">
        <v>373</v>
      </c>
      <c r="C300" t="s">
        <v>406</v>
      </c>
      <c r="D300" s="1">
        <v>16.94</v>
      </c>
      <c r="E300" s="2">
        <v>4.4</v>
      </c>
      <c r="F300" s="2">
        <v>74.54</v>
      </c>
      <c r="G300" t="s">
        <v>374</v>
      </c>
      <c r="H300">
        <f ca="1">IF(74.54&lt;&gt;74.54,0,0)</f>
        <v>0</v>
      </c>
      <c r="I300" t="s">
        <v>14</v>
      </c>
      <c r="J300" t="s">
        <v>14</v>
      </c>
    </row>
    <row r="301" spans="1:10">
      <c r="A301" t="s">
        <v>407</v>
      </c>
      <c r="B301" t="s">
        <v>373</v>
      </c>
      <c r="C301" t="s">
        <v>406</v>
      </c>
      <c r="D301" s="1">
        <v>16.87</v>
      </c>
      <c r="E301" s="2">
        <v>4.4</v>
      </c>
      <c r="F301" s="2">
        <v>74.23</v>
      </c>
      <c r="G301" t="s">
        <v>374</v>
      </c>
      <c r="H301">
        <f ca="1">IF(74.23&lt;&gt;74.23,0,0)</f>
        <v>0</v>
      </c>
      <c r="I301" t="s">
        <v>14</v>
      </c>
      <c r="J301" t="s">
        <v>14</v>
      </c>
    </row>
    <row r="302" spans="1:10">
      <c r="A302" t="s">
        <v>408</v>
      </c>
      <c r="B302" t="s">
        <v>373</v>
      </c>
      <c r="C302" t="s">
        <v>409</v>
      </c>
      <c r="D302" s="1">
        <v>16.89</v>
      </c>
      <c r="E302" s="2">
        <v>5.7</v>
      </c>
      <c r="F302" s="2">
        <v>96.27</v>
      </c>
      <c r="G302" t="s">
        <v>374</v>
      </c>
      <c r="H302">
        <f ca="1">IF(96.27&lt;&gt;96.27,0,0)</f>
        <v>0</v>
      </c>
      <c r="I302" t="s">
        <v>14</v>
      </c>
      <c r="J302" t="s">
        <v>14</v>
      </c>
    </row>
    <row r="303" spans="1:10">
      <c r="A303" t="s">
        <v>410</v>
      </c>
      <c r="B303" t="s">
        <v>373</v>
      </c>
      <c r="C303" t="s">
        <v>387</v>
      </c>
      <c r="D303" s="1">
        <v>16.85</v>
      </c>
      <c r="E303" s="2">
        <v>3.9</v>
      </c>
      <c r="F303" s="2">
        <v>65.72</v>
      </c>
      <c r="G303" t="s">
        <v>374</v>
      </c>
      <c r="H303">
        <f ca="1">IF(65.72&lt;&gt;65.72,0,0)</f>
        <v>0</v>
      </c>
      <c r="I303" t="s">
        <v>14</v>
      </c>
      <c r="J303" t="s">
        <v>14</v>
      </c>
    </row>
    <row r="304" spans="1:10">
      <c r="A304" t="s">
        <v>411</v>
      </c>
      <c r="B304" t="s">
        <v>373</v>
      </c>
      <c r="C304" t="s">
        <v>406</v>
      </c>
      <c r="D304" s="1">
        <v>16.86</v>
      </c>
      <c r="E304" s="2">
        <v>4.4</v>
      </c>
      <c r="F304" s="2">
        <v>74.18</v>
      </c>
      <c r="G304" t="s">
        <v>374</v>
      </c>
      <c r="H304">
        <f ca="1">IF(74.18&lt;&gt;74.18,0,0)</f>
        <v>0</v>
      </c>
      <c r="I304" t="s">
        <v>14</v>
      </c>
      <c r="J304" t="s">
        <v>14</v>
      </c>
    </row>
    <row r="305" spans="1:10">
      <c r="A305" t="s">
        <v>412</v>
      </c>
      <c r="B305" t="s">
        <v>373</v>
      </c>
      <c r="C305" t="s">
        <v>395</v>
      </c>
      <c r="D305" s="1">
        <v>16.89</v>
      </c>
      <c r="E305" s="2">
        <v>4.95</v>
      </c>
      <c r="F305" s="2">
        <v>83.61</v>
      </c>
      <c r="G305" t="s">
        <v>374</v>
      </c>
      <c r="H305">
        <f ca="1">IF(83.61&lt;&gt;83.61,0,0)</f>
        <v>0</v>
      </c>
      <c r="I305" t="s">
        <v>14</v>
      </c>
      <c r="J305" t="s">
        <v>14</v>
      </c>
    </row>
    <row r="306" spans="1:10">
      <c r="A306" t="s">
        <v>413</v>
      </c>
      <c r="B306" t="s">
        <v>373</v>
      </c>
      <c r="C306" t="s">
        <v>414</v>
      </c>
      <c r="D306" s="1">
        <v>16.86</v>
      </c>
      <c r="E306" s="2">
        <v>5.95</v>
      </c>
      <c r="F306" s="2">
        <v>100.32</v>
      </c>
      <c r="G306" t="s">
        <v>374</v>
      </c>
      <c r="H306">
        <f ca="1">IF(100.32&lt;&gt;100.32,0,0)</f>
        <v>0</v>
      </c>
      <c r="I306" t="s">
        <v>14</v>
      </c>
      <c r="J306" t="s">
        <v>14</v>
      </c>
    </row>
    <row r="307" spans="1:10">
      <c r="A307" t="s">
        <v>415</v>
      </c>
      <c r="B307" t="s">
        <v>373</v>
      </c>
      <c r="C307" t="s">
        <v>416</v>
      </c>
      <c r="D307" s="1">
        <v>16.9</v>
      </c>
      <c r="E307" s="2">
        <v>4.2</v>
      </c>
      <c r="F307" s="2">
        <v>70.98</v>
      </c>
      <c r="G307" t="s">
        <v>374</v>
      </c>
      <c r="H307">
        <f ca="1">IF(70.98&lt;&gt;70.98,0,0)</f>
        <v>0</v>
      </c>
      <c r="I307" t="s">
        <v>14</v>
      </c>
      <c r="J307" t="s">
        <v>14</v>
      </c>
    </row>
    <row r="308" spans="1:10">
      <c r="A308" t="s">
        <v>417</v>
      </c>
      <c r="B308" t="s">
        <v>373</v>
      </c>
      <c r="C308" t="s">
        <v>406</v>
      </c>
      <c r="D308" s="1">
        <v>16.89</v>
      </c>
      <c r="E308" s="2">
        <v>4.4</v>
      </c>
      <c r="F308" s="2">
        <v>74.32</v>
      </c>
      <c r="G308" t="s">
        <v>374</v>
      </c>
      <c r="H308">
        <f ca="1">IF(74.32&lt;&gt;74.32,0,0)</f>
        <v>0</v>
      </c>
      <c r="I308" t="s">
        <v>14</v>
      </c>
      <c r="J308" t="s">
        <v>14</v>
      </c>
    </row>
    <row r="309" spans="1:10">
      <c r="A309" t="s">
        <v>418</v>
      </c>
      <c r="B309" t="s">
        <v>373</v>
      </c>
      <c r="C309" t="s">
        <v>406</v>
      </c>
      <c r="D309" s="1">
        <v>16.84</v>
      </c>
      <c r="E309" s="2">
        <v>4.4</v>
      </c>
      <c r="F309" s="2">
        <v>74.1</v>
      </c>
      <c r="G309" t="s">
        <v>374</v>
      </c>
      <c r="H309">
        <f ca="1">IF(74.1&lt;&gt;74.1,0,0)</f>
        <v>0</v>
      </c>
      <c r="I309" t="s">
        <v>14</v>
      </c>
      <c r="J309" t="s">
        <v>14</v>
      </c>
    </row>
    <row r="310" spans="1:10">
      <c r="A310" t="s">
        <v>419</v>
      </c>
      <c r="B310" t="s">
        <v>373</v>
      </c>
      <c r="C310" t="s">
        <v>387</v>
      </c>
      <c r="D310" s="1">
        <v>16.85</v>
      </c>
      <c r="E310" s="2">
        <v>3.9</v>
      </c>
      <c r="F310" s="2">
        <v>65.72</v>
      </c>
      <c r="G310" t="s">
        <v>374</v>
      </c>
      <c r="H310">
        <f ca="1">IF(65.72&lt;&gt;65.72,0,0)</f>
        <v>0</v>
      </c>
      <c r="I310" t="s">
        <v>14</v>
      </c>
      <c r="J310" t="s">
        <v>14</v>
      </c>
    </row>
    <row r="311" spans="1:10">
      <c r="A311" t="s">
        <v>420</v>
      </c>
      <c r="B311" t="s">
        <v>373</v>
      </c>
      <c r="C311" t="s">
        <v>391</v>
      </c>
      <c r="D311" s="1">
        <v>16.84</v>
      </c>
      <c r="E311" s="2">
        <v>4.2</v>
      </c>
      <c r="F311" s="2">
        <v>70.73</v>
      </c>
      <c r="G311" t="s">
        <v>374</v>
      </c>
      <c r="H311">
        <f ca="1">IF(70.73&lt;&gt;70.73,0,0)</f>
        <v>0</v>
      </c>
      <c r="I311" t="s">
        <v>14</v>
      </c>
      <c r="J311" t="s">
        <v>14</v>
      </c>
    </row>
    <row r="312" spans="1:10">
      <c r="A312" t="s">
        <v>421</v>
      </c>
      <c r="B312" t="s">
        <v>373</v>
      </c>
      <c r="C312" t="s">
        <v>422</v>
      </c>
      <c r="D312" s="1">
        <v>16.79</v>
      </c>
      <c r="E312" s="2">
        <v>5.95</v>
      </c>
      <c r="F312" s="2">
        <v>99.9</v>
      </c>
      <c r="G312" t="s">
        <v>374</v>
      </c>
      <c r="H312">
        <f ca="1">IF(99.9&lt;&gt;99.9,0,0)</f>
        <v>0</v>
      </c>
      <c r="I312" t="s">
        <v>14</v>
      </c>
      <c r="J312" t="s">
        <v>14</v>
      </c>
    </row>
    <row r="313" spans="1:10">
      <c r="A313" t="s">
        <v>423</v>
      </c>
      <c r="B313" t="s">
        <v>373</v>
      </c>
      <c r="C313" t="s">
        <v>395</v>
      </c>
      <c r="D313" s="1">
        <v>17.08</v>
      </c>
      <c r="E313" s="2">
        <v>4.95</v>
      </c>
      <c r="F313" s="2">
        <v>84.55</v>
      </c>
      <c r="G313" t="s">
        <v>374</v>
      </c>
      <c r="H313">
        <f ca="1">IF(84.55&lt;&gt;84.55,0,0)</f>
        <v>0</v>
      </c>
      <c r="I313" t="s">
        <v>14</v>
      </c>
      <c r="J313" t="s">
        <v>14</v>
      </c>
    </row>
    <row r="314" spans="1:10">
      <c r="A314" t="s">
        <v>424</v>
      </c>
      <c r="B314" t="s">
        <v>373</v>
      </c>
      <c r="C314" t="s">
        <v>387</v>
      </c>
      <c r="D314" s="1">
        <v>16.96</v>
      </c>
      <c r="E314" s="2">
        <v>3.9</v>
      </c>
      <c r="F314" s="2">
        <v>66.14</v>
      </c>
      <c r="G314" t="s">
        <v>374</v>
      </c>
      <c r="H314">
        <f ca="1">IF(66.14&lt;&gt;66.14,0,0)</f>
        <v>0</v>
      </c>
      <c r="I314" t="s">
        <v>14</v>
      </c>
      <c r="J314" t="s">
        <v>14</v>
      </c>
    </row>
    <row r="315" spans="1:10">
      <c r="A315" t="s">
        <v>425</v>
      </c>
      <c r="B315" t="s">
        <v>373</v>
      </c>
      <c r="C315" t="s">
        <v>426</v>
      </c>
      <c r="D315" s="1">
        <v>16.92</v>
      </c>
      <c r="E315" s="2">
        <v>7.45</v>
      </c>
      <c r="F315" s="2">
        <v>126.05</v>
      </c>
      <c r="G315" t="s">
        <v>374</v>
      </c>
      <c r="H315">
        <f ca="1">IF(126.05&lt;&gt;126.05,0,0)</f>
        <v>0</v>
      </c>
      <c r="I315" t="s">
        <v>14</v>
      </c>
      <c r="J315" t="s">
        <v>14</v>
      </c>
    </row>
    <row r="316" spans="1:10">
      <c r="A316" t="s">
        <v>427</v>
      </c>
      <c r="B316" t="s">
        <v>373</v>
      </c>
      <c r="C316" t="s">
        <v>409</v>
      </c>
      <c r="D316" s="1">
        <v>16.9</v>
      </c>
      <c r="E316" s="2">
        <v>5.7</v>
      </c>
      <c r="F316" s="2">
        <v>96.33</v>
      </c>
      <c r="G316" t="s">
        <v>374</v>
      </c>
      <c r="H316">
        <f ca="1">IF(96.33&lt;&gt;96.33,0,0)</f>
        <v>0</v>
      </c>
      <c r="I316" t="s">
        <v>14</v>
      </c>
      <c r="J316" t="s">
        <v>14</v>
      </c>
    </row>
    <row r="317" spans="1:10">
      <c r="A317" t="s">
        <v>428</v>
      </c>
      <c r="B317" t="s">
        <v>373</v>
      </c>
      <c r="C317" t="s">
        <v>426</v>
      </c>
      <c r="D317" s="1">
        <v>16.94</v>
      </c>
      <c r="E317" s="2">
        <v>7.45</v>
      </c>
      <c r="F317" s="2">
        <v>126.2</v>
      </c>
      <c r="G317" t="s">
        <v>374</v>
      </c>
      <c r="H317">
        <f ca="1">IF(126.2&lt;&gt;126.2,0,0)</f>
        <v>0</v>
      </c>
      <c r="I317" t="s">
        <v>14</v>
      </c>
      <c r="J317" t="s">
        <v>14</v>
      </c>
    </row>
    <row r="318" spans="1:10">
      <c r="A318" t="s">
        <v>429</v>
      </c>
      <c r="B318" t="s">
        <v>373</v>
      </c>
      <c r="C318" t="s">
        <v>395</v>
      </c>
      <c r="D318" s="1">
        <v>16.98</v>
      </c>
      <c r="E318" s="2">
        <v>4.95</v>
      </c>
      <c r="F318" s="2">
        <v>84.05</v>
      </c>
      <c r="G318" t="s">
        <v>374</v>
      </c>
      <c r="H318">
        <f ca="1">IF(84.05&lt;&gt;84.05,0,0)</f>
        <v>0</v>
      </c>
      <c r="I318" t="s">
        <v>14</v>
      </c>
      <c r="J318" t="s">
        <v>14</v>
      </c>
    </row>
    <row r="319" spans="1:10">
      <c r="A319" t="s">
        <v>430</v>
      </c>
      <c r="B319" t="s">
        <v>373</v>
      </c>
      <c r="C319" t="s">
        <v>387</v>
      </c>
      <c r="D319" s="1">
        <v>16.93</v>
      </c>
      <c r="E319" s="2">
        <v>3.9</v>
      </c>
      <c r="F319" s="2">
        <v>66.03</v>
      </c>
      <c r="G319" t="s">
        <v>374</v>
      </c>
      <c r="H319">
        <f ca="1">IF(66.03&lt;&gt;66.03,0,0)</f>
        <v>0</v>
      </c>
      <c r="I319" t="s">
        <v>14</v>
      </c>
      <c r="J319" t="s">
        <v>14</v>
      </c>
    </row>
    <row r="320" spans="1:10">
      <c r="A320" t="s">
        <v>431</v>
      </c>
      <c r="B320" t="s">
        <v>373</v>
      </c>
      <c r="C320" t="s">
        <v>432</v>
      </c>
      <c r="D320" s="1">
        <v>16.96</v>
      </c>
      <c r="E320" s="2">
        <v>6.4</v>
      </c>
      <c r="F320" s="2">
        <v>108.54</v>
      </c>
      <c r="G320" t="s">
        <v>374</v>
      </c>
      <c r="H320">
        <f ca="1">IF(108.54&lt;&gt;108.54,0,0)</f>
        <v>0</v>
      </c>
      <c r="I320" t="s">
        <v>14</v>
      </c>
      <c r="J320" t="s">
        <v>14</v>
      </c>
    </row>
    <row r="321" spans="1:10">
      <c r="A321" t="s">
        <v>433</v>
      </c>
      <c r="B321" t="s">
        <v>373</v>
      </c>
      <c r="C321" t="s">
        <v>434</v>
      </c>
      <c r="D321" s="1">
        <v>16.98</v>
      </c>
      <c r="E321" s="2">
        <v>9.2</v>
      </c>
      <c r="F321" s="2">
        <v>156.22</v>
      </c>
      <c r="G321" t="s">
        <v>374</v>
      </c>
      <c r="H321">
        <f ca="1">IF(156.22&lt;&gt;156.22,0,0)</f>
        <v>0</v>
      </c>
      <c r="I321" t="s">
        <v>14</v>
      </c>
      <c r="J321" t="s">
        <v>14</v>
      </c>
    </row>
    <row r="322" spans="1:10">
      <c r="A322" t="s">
        <v>435</v>
      </c>
      <c r="B322" t="s">
        <v>373</v>
      </c>
      <c r="C322" t="s">
        <v>436</v>
      </c>
      <c r="D322" s="1">
        <v>16.93</v>
      </c>
      <c r="E322" s="2">
        <v>3.7</v>
      </c>
      <c r="F322" s="2">
        <v>62.64</v>
      </c>
      <c r="G322" t="s">
        <v>374</v>
      </c>
      <c r="H322">
        <f ca="1">IF(62.64&lt;&gt;62.64,0,0)</f>
        <v>0</v>
      </c>
      <c r="I322" t="s">
        <v>14</v>
      </c>
      <c r="J322" t="s">
        <v>14</v>
      </c>
    </row>
    <row r="323" spans="1:10">
      <c r="A323" t="s">
        <v>437</v>
      </c>
      <c r="B323" t="s">
        <v>373</v>
      </c>
      <c r="C323" t="s">
        <v>438</v>
      </c>
      <c r="D323" s="1">
        <v>16.98</v>
      </c>
      <c r="E323" s="2">
        <v>5.95</v>
      </c>
      <c r="F323" s="2">
        <v>101.03</v>
      </c>
      <c r="G323" t="s">
        <v>374</v>
      </c>
      <c r="H323">
        <f ca="1">IF(101.03&lt;&gt;101.03,0,0)</f>
        <v>0</v>
      </c>
      <c r="I323" t="s">
        <v>14</v>
      </c>
      <c r="J323" t="s">
        <v>14</v>
      </c>
    </row>
    <row r="324" spans="1:10">
      <c r="A324" t="s">
        <v>439</v>
      </c>
      <c r="B324" t="s">
        <v>373</v>
      </c>
      <c r="C324" t="s">
        <v>409</v>
      </c>
      <c r="D324" s="1">
        <v>17.02</v>
      </c>
      <c r="E324" s="2">
        <v>5.7</v>
      </c>
      <c r="F324" s="2">
        <v>97.01</v>
      </c>
      <c r="G324" t="s">
        <v>374</v>
      </c>
      <c r="H324">
        <f ca="1">IF(97.01&lt;&gt;97.01,0,0)</f>
        <v>0</v>
      </c>
      <c r="I324" t="s">
        <v>14</v>
      </c>
      <c r="J324" t="s">
        <v>14</v>
      </c>
    </row>
    <row r="325" spans="1:10">
      <c r="A325" t="s">
        <v>440</v>
      </c>
      <c r="B325" t="s">
        <v>373</v>
      </c>
      <c r="C325" t="s">
        <v>441</v>
      </c>
      <c r="D325" s="1">
        <v>16.93</v>
      </c>
      <c r="E325" s="2">
        <v>5.7</v>
      </c>
      <c r="F325" s="2">
        <v>96.5</v>
      </c>
      <c r="G325" t="s">
        <v>374</v>
      </c>
      <c r="H325">
        <f ca="1">IF(96.5&lt;&gt;96.5,0,0)</f>
        <v>0</v>
      </c>
      <c r="I325" t="s">
        <v>14</v>
      </c>
      <c r="J325" t="s">
        <v>14</v>
      </c>
    </row>
    <row r="326" spans="1:10">
      <c r="A326" t="s">
        <v>442</v>
      </c>
      <c r="B326" t="s">
        <v>373</v>
      </c>
      <c r="C326" t="s">
        <v>387</v>
      </c>
      <c r="D326" s="1">
        <v>16.91</v>
      </c>
      <c r="E326" s="2">
        <v>3.9</v>
      </c>
      <c r="F326" s="2">
        <v>65.95</v>
      </c>
      <c r="G326" t="s">
        <v>374</v>
      </c>
      <c r="H326">
        <f ca="1">IF(65.95&lt;&gt;65.95,0,0)</f>
        <v>0</v>
      </c>
      <c r="I326" t="s">
        <v>14</v>
      </c>
      <c r="J326" t="s">
        <v>14</v>
      </c>
    </row>
    <row r="327" spans="1:10">
      <c r="A327" t="s">
        <v>443</v>
      </c>
      <c r="B327" t="s">
        <v>373</v>
      </c>
      <c r="C327" t="s">
        <v>444</v>
      </c>
      <c r="D327" s="1">
        <v>17</v>
      </c>
      <c r="E327" s="2">
        <v>5.45</v>
      </c>
      <c r="F327" s="2">
        <v>92.65</v>
      </c>
      <c r="G327" t="s">
        <v>374</v>
      </c>
      <c r="H327">
        <f ca="1">IF(92.65&lt;&gt;92.65,0,0)</f>
        <v>0</v>
      </c>
      <c r="I327" t="s">
        <v>14</v>
      </c>
      <c r="J327" t="s">
        <v>14</v>
      </c>
    </row>
    <row r="328" spans="1:10">
      <c r="A328" t="s">
        <v>445</v>
      </c>
      <c r="B328" t="s">
        <v>373</v>
      </c>
      <c r="C328" t="s">
        <v>385</v>
      </c>
      <c r="D328" s="1">
        <v>17.05</v>
      </c>
      <c r="E328" s="2">
        <v>6.2</v>
      </c>
      <c r="F328" s="2">
        <v>105.71</v>
      </c>
      <c r="G328" t="s">
        <v>374</v>
      </c>
      <c r="H328">
        <f ca="1">IF(105.71&lt;&gt;105.71,0,0)</f>
        <v>0</v>
      </c>
      <c r="I328" t="s">
        <v>14</v>
      </c>
      <c r="J328" t="s">
        <v>14</v>
      </c>
    </row>
    <row r="329" spans="1:10">
      <c r="A329" t="s">
        <v>446</v>
      </c>
      <c r="B329" t="s">
        <v>373</v>
      </c>
      <c r="C329" t="s">
        <v>447</v>
      </c>
      <c r="D329" s="1">
        <v>17.03</v>
      </c>
      <c r="E329" s="2">
        <v>4.2</v>
      </c>
      <c r="F329" s="2">
        <v>71.53</v>
      </c>
      <c r="G329" t="s">
        <v>374</v>
      </c>
      <c r="H329">
        <f ca="1">IF(71.53&lt;&gt;71.53,0,0)</f>
        <v>0</v>
      </c>
      <c r="I329" t="s">
        <v>14</v>
      </c>
      <c r="J329" t="s">
        <v>14</v>
      </c>
    </row>
    <row r="330" spans="1:10">
      <c r="A330" t="s">
        <v>448</v>
      </c>
      <c r="B330" t="s">
        <v>373</v>
      </c>
      <c r="C330" t="s">
        <v>449</v>
      </c>
      <c r="D330" s="1">
        <v>17.02</v>
      </c>
      <c r="E330" s="2">
        <v>6.95</v>
      </c>
      <c r="F330" s="2">
        <v>118.29</v>
      </c>
      <c r="G330" t="s">
        <v>374</v>
      </c>
      <c r="H330">
        <f ca="1">IF(118.29&lt;&gt;118.29,0,0)</f>
        <v>0</v>
      </c>
      <c r="I330" t="s">
        <v>14</v>
      </c>
      <c r="J330" t="s">
        <v>14</v>
      </c>
    </row>
    <row r="331" spans="1:10">
      <c r="A331" t="s">
        <v>450</v>
      </c>
      <c r="B331" t="s">
        <v>373</v>
      </c>
      <c r="C331" t="s">
        <v>44</v>
      </c>
      <c r="D331" s="1">
        <v>16.88</v>
      </c>
      <c r="E331" s="2">
        <v>4.55</v>
      </c>
      <c r="F331" s="2">
        <v>76.8</v>
      </c>
      <c r="G331" t="s">
        <v>374</v>
      </c>
      <c r="H331">
        <f ca="1">IF(76.8&lt;&gt;76.8,0,0)</f>
        <v>0</v>
      </c>
      <c r="I331" t="s">
        <v>14</v>
      </c>
      <c r="J331" t="s">
        <v>14</v>
      </c>
    </row>
    <row r="332" spans="1:10">
      <c r="A332" t="s">
        <v>451</v>
      </c>
      <c r="B332" t="s">
        <v>373</v>
      </c>
      <c r="C332" t="s">
        <v>51</v>
      </c>
      <c r="D332" s="1">
        <v>16.89</v>
      </c>
      <c r="E332" s="2">
        <v>5.45</v>
      </c>
      <c r="F332" s="2">
        <v>92.05</v>
      </c>
      <c r="G332" t="s">
        <v>374</v>
      </c>
      <c r="H332">
        <f ca="1">IF(92.05&lt;&gt;92.05,0,0)</f>
        <v>0</v>
      </c>
      <c r="I332" t="s">
        <v>14</v>
      </c>
      <c r="J332" t="s">
        <v>14</v>
      </c>
    </row>
    <row r="333" spans="1:10">
      <c r="A333" t="s">
        <v>452</v>
      </c>
      <c r="B333" t="s">
        <v>373</v>
      </c>
      <c r="C333" t="s">
        <v>453</v>
      </c>
      <c r="D333" s="1">
        <v>13.04</v>
      </c>
      <c r="E333" s="2">
        <v>4.4</v>
      </c>
      <c r="F333" s="2">
        <v>57.38</v>
      </c>
      <c r="G333" t="s">
        <v>374</v>
      </c>
      <c r="H333">
        <f ca="1">IF(57.38&lt;&gt;57.38,0,0)</f>
        <v>0</v>
      </c>
      <c r="I333" t="s">
        <v>14</v>
      </c>
      <c r="J333" t="s">
        <v>14</v>
      </c>
    </row>
    <row r="334" spans="1:10">
      <c r="A334" t="s">
        <v>454</v>
      </c>
      <c r="B334" t="s">
        <v>373</v>
      </c>
      <c r="C334" t="s">
        <v>453</v>
      </c>
      <c r="D334" s="1">
        <v>1</v>
      </c>
      <c r="E334" s="2">
        <v>17.6</v>
      </c>
      <c r="F334" s="2">
        <v>17.6</v>
      </c>
      <c r="G334" t="s">
        <v>374</v>
      </c>
      <c r="H334">
        <f ca="1">IF(17.6&lt;&gt;17.6,0,0)</f>
        <v>0</v>
      </c>
      <c r="I334" t="s">
        <v>14</v>
      </c>
      <c r="J334" t="s">
        <v>14</v>
      </c>
    </row>
    <row r="335" spans="1:10">
      <c r="A335" t="s">
        <v>455</v>
      </c>
      <c r="B335" t="s">
        <v>456</v>
      </c>
      <c r="C335" t="s">
        <v>31</v>
      </c>
      <c r="D335" s="1">
        <v>19.08</v>
      </c>
      <c r="E335" s="2">
        <v>5.15</v>
      </c>
      <c r="F335" s="2">
        <v>98.26</v>
      </c>
      <c r="G335" t="s">
        <v>457</v>
      </c>
      <c r="H335">
        <f ca="1">IF(98.26&lt;&gt;98.26,0,0)</f>
        <v>0</v>
      </c>
      <c r="I335" t="s">
        <v>14</v>
      </c>
      <c r="J335" t="s">
        <v>14</v>
      </c>
    </row>
    <row r="336" spans="1:10">
      <c r="A336" t="s">
        <v>458</v>
      </c>
      <c r="B336" t="s">
        <v>456</v>
      </c>
      <c r="C336" t="s">
        <v>459</v>
      </c>
      <c r="D336" s="1">
        <v>19.12</v>
      </c>
      <c r="E336" s="2">
        <v>4.95</v>
      </c>
      <c r="F336" s="2">
        <v>94.64</v>
      </c>
      <c r="G336" t="s">
        <v>457</v>
      </c>
      <c r="H336">
        <f ca="1">IF(94.64&lt;&gt;94.64,0,0)</f>
        <v>0</v>
      </c>
      <c r="I336" t="s">
        <v>14</v>
      </c>
      <c r="J336" t="s">
        <v>14</v>
      </c>
    </row>
    <row r="337" spans="1:10">
      <c r="A337" t="s">
        <v>460</v>
      </c>
      <c r="B337" t="s">
        <v>456</v>
      </c>
      <c r="C337" t="s">
        <v>34</v>
      </c>
      <c r="D337" s="1">
        <v>19.07</v>
      </c>
      <c r="E337" s="2">
        <v>3.9</v>
      </c>
      <c r="F337" s="2">
        <v>74.37</v>
      </c>
      <c r="G337" t="s">
        <v>457</v>
      </c>
      <c r="H337">
        <f ca="1">IF(74.37&lt;&gt;74.37,0,0)</f>
        <v>0</v>
      </c>
      <c r="I337" t="s">
        <v>14</v>
      </c>
      <c r="J337" t="s">
        <v>14</v>
      </c>
    </row>
    <row r="338" spans="1:10">
      <c r="A338" t="s">
        <v>461</v>
      </c>
      <c r="B338" t="s">
        <v>456</v>
      </c>
      <c r="C338" t="s">
        <v>383</v>
      </c>
      <c r="D338" s="1">
        <v>19.08</v>
      </c>
      <c r="E338" s="2">
        <v>5.95</v>
      </c>
      <c r="F338" s="2">
        <v>113.53</v>
      </c>
      <c r="G338" t="s">
        <v>457</v>
      </c>
      <c r="H338">
        <f ca="1">IF(113.53&lt;&gt;113.53,0,0)</f>
        <v>0</v>
      </c>
      <c r="I338" t="s">
        <v>14</v>
      </c>
      <c r="J338" t="s">
        <v>14</v>
      </c>
    </row>
    <row r="339" spans="1:10">
      <c r="A339" t="s">
        <v>462</v>
      </c>
      <c r="B339" t="s">
        <v>456</v>
      </c>
      <c r="C339" t="s">
        <v>406</v>
      </c>
      <c r="D339" s="1">
        <v>19.01</v>
      </c>
      <c r="E339" s="2">
        <v>4.4</v>
      </c>
      <c r="F339" s="2">
        <v>83.64</v>
      </c>
      <c r="G339" t="s">
        <v>457</v>
      </c>
      <c r="H339">
        <f ca="1">IF(83.64&lt;&gt;83.64,0,0)</f>
        <v>0</v>
      </c>
      <c r="I339" t="s">
        <v>14</v>
      </c>
      <c r="J339" t="s">
        <v>14</v>
      </c>
    </row>
    <row r="340" spans="1:10">
      <c r="A340" t="s">
        <v>463</v>
      </c>
      <c r="B340" t="s">
        <v>456</v>
      </c>
      <c r="C340" t="s">
        <v>387</v>
      </c>
      <c r="D340" s="1">
        <v>19.08</v>
      </c>
      <c r="E340" s="2">
        <v>3.9</v>
      </c>
      <c r="F340" s="2">
        <v>74.41</v>
      </c>
      <c r="G340" t="s">
        <v>457</v>
      </c>
      <c r="H340">
        <f ca="1">IF(74.41&lt;&gt;74.41,0,0)</f>
        <v>0</v>
      </c>
      <c r="I340" t="s">
        <v>14</v>
      </c>
      <c r="J340" t="s">
        <v>14</v>
      </c>
    </row>
    <row r="341" spans="1:10">
      <c r="A341" t="s">
        <v>464</v>
      </c>
      <c r="B341" t="s">
        <v>456</v>
      </c>
      <c r="C341" t="s">
        <v>434</v>
      </c>
      <c r="D341" s="1">
        <v>19.15</v>
      </c>
      <c r="E341" s="2">
        <v>9.2</v>
      </c>
      <c r="F341" s="2">
        <v>176.18</v>
      </c>
      <c r="G341" t="s">
        <v>457</v>
      </c>
      <c r="H341">
        <f ca="1">IF(176.18&lt;&gt;176.18,0,0)</f>
        <v>0</v>
      </c>
      <c r="I341" t="s">
        <v>14</v>
      </c>
      <c r="J341" t="s">
        <v>14</v>
      </c>
    </row>
    <row r="342" spans="1:10">
      <c r="A342" t="s">
        <v>465</v>
      </c>
      <c r="B342" t="s">
        <v>456</v>
      </c>
      <c r="C342" t="s">
        <v>444</v>
      </c>
      <c r="D342" s="1">
        <v>18.97</v>
      </c>
      <c r="E342" s="2">
        <v>5.45</v>
      </c>
      <c r="F342" s="2">
        <v>103.39</v>
      </c>
      <c r="G342" t="s">
        <v>457</v>
      </c>
      <c r="H342">
        <f ca="1">IF(103.39&lt;&gt;103.39,0,0)</f>
        <v>0</v>
      </c>
      <c r="I342" t="s">
        <v>14</v>
      </c>
      <c r="J342" t="s">
        <v>14</v>
      </c>
    </row>
    <row r="343" spans="1:10">
      <c r="A343" t="s">
        <v>466</v>
      </c>
      <c r="B343" t="s">
        <v>456</v>
      </c>
      <c r="C343" t="s">
        <v>397</v>
      </c>
      <c r="D343" s="1">
        <v>19</v>
      </c>
      <c r="E343" s="2">
        <v>6.2</v>
      </c>
      <c r="F343" s="2">
        <v>117.8</v>
      </c>
      <c r="G343" t="s">
        <v>457</v>
      </c>
      <c r="H343">
        <f ca="1">IF(117.8&lt;&gt;117.8,0,0)</f>
        <v>0</v>
      </c>
      <c r="I343" t="s">
        <v>14</v>
      </c>
      <c r="J343" t="s">
        <v>14</v>
      </c>
    </row>
    <row r="344" spans="1:10">
      <c r="A344" t="s">
        <v>467</v>
      </c>
      <c r="B344" t="s">
        <v>456</v>
      </c>
      <c r="C344" t="s">
        <v>387</v>
      </c>
      <c r="D344" s="1">
        <v>19</v>
      </c>
      <c r="E344" s="2">
        <v>3.9</v>
      </c>
      <c r="F344" s="2">
        <v>74.1</v>
      </c>
      <c r="G344" t="s">
        <v>457</v>
      </c>
      <c r="H344">
        <f ca="1">IF(74.1&lt;&gt;74.1,0,0)</f>
        <v>0</v>
      </c>
      <c r="I344" t="s">
        <v>14</v>
      </c>
      <c r="J344" t="s">
        <v>14</v>
      </c>
    </row>
    <row r="345" spans="1:10">
      <c r="A345" t="s">
        <v>468</v>
      </c>
      <c r="B345" t="s">
        <v>456</v>
      </c>
      <c r="C345" t="s">
        <v>414</v>
      </c>
      <c r="D345" s="1">
        <v>19.03</v>
      </c>
      <c r="E345" s="2">
        <v>5.95</v>
      </c>
      <c r="F345" s="2">
        <v>113.23</v>
      </c>
      <c r="G345" t="s">
        <v>457</v>
      </c>
      <c r="H345">
        <f ca="1">IF(113.23&lt;&gt;113.23,0,0)</f>
        <v>0</v>
      </c>
      <c r="I345" t="s">
        <v>14</v>
      </c>
      <c r="J345" t="s">
        <v>14</v>
      </c>
    </row>
    <row r="346" spans="1:10">
      <c r="A346" t="s">
        <v>469</v>
      </c>
      <c r="B346" t="s">
        <v>456</v>
      </c>
      <c r="C346" t="s">
        <v>391</v>
      </c>
      <c r="D346" s="1">
        <v>19.03</v>
      </c>
      <c r="E346" s="2">
        <v>4.2</v>
      </c>
      <c r="F346" s="2">
        <v>79.93</v>
      </c>
      <c r="G346" t="s">
        <v>457</v>
      </c>
      <c r="H346">
        <f ca="1">IF(79.93&lt;&gt;79.93,0,0)</f>
        <v>0</v>
      </c>
      <c r="I346" t="s">
        <v>14</v>
      </c>
      <c r="J346" t="s">
        <v>14</v>
      </c>
    </row>
    <row r="347" spans="1:10">
      <c r="A347" t="s">
        <v>470</v>
      </c>
      <c r="B347" t="s">
        <v>456</v>
      </c>
      <c r="C347" t="s">
        <v>406</v>
      </c>
      <c r="D347" s="1">
        <v>19</v>
      </c>
      <c r="E347" s="2">
        <v>4.4</v>
      </c>
      <c r="F347" s="2">
        <v>83.6</v>
      </c>
      <c r="G347" t="s">
        <v>457</v>
      </c>
      <c r="H347">
        <f ca="1">IF(83.6&lt;&gt;83.6,0,0)</f>
        <v>0</v>
      </c>
      <c r="I347" t="s">
        <v>14</v>
      </c>
      <c r="J347" t="s">
        <v>14</v>
      </c>
    </row>
    <row r="348" spans="1:10">
      <c r="A348" t="s">
        <v>471</v>
      </c>
      <c r="B348" t="s">
        <v>456</v>
      </c>
      <c r="C348" t="s">
        <v>391</v>
      </c>
      <c r="D348" s="1">
        <v>19.03</v>
      </c>
      <c r="E348" s="2">
        <v>4.2</v>
      </c>
      <c r="F348" s="2">
        <v>79.93</v>
      </c>
      <c r="G348" t="s">
        <v>457</v>
      </c>
      <c r="H348">
        <f ca="1">IF(79.93&lt;&gt;79.93,0,0)</f>
        <v>0</v>
      </c>
      <c r="I348" t="s">
        <v>14</v>
      </c>
      <c r="J348" t="s">
        <v>14</v>
      </c>
    </row>
    <row r="349" spans="1:10">
      <c r="A349" t="s">
        <v>472</v>
      </c>
      <c r="B349" t="s">
        <v>456</v>
      </c>
      <c r="C349" t="s">
        <v>444</v>
      </c>
      <c r="D349" s="1">
        <v>19.03</v>
      </c>
      <c r="E349" s="2">
        <v>5.45</v>
      </c>
      <c r="F349" s="2">
        <v>103.71</v>
      </c>
      <c r="G349" t="s">
        <v>457</v>
      </c>
      <c r="H349">
        <f ca="1">IF(103.71&lt;&gt;103.71,0,0)</f>
        <v>0</v>
      </c>
      <c r="I349" t="s">
        <v>14</v>
      </c>
      <c r="J349" t="s">
        <v>14</v>
      </c>
    </row>
    <row r="350" spans="1:10">
      <c r="A350" t="s">
        <v>473</v>
      </c>
      <c r="B350" t="s">
        <v>456</v>
      </c>
      <c r="C350" t="s">
        <v>387</v>
      </c>
      <c r="D350" s="1">
        <v>19.05</v>
      </c>
      <c r="E350" s="2">
        <v>3.9</v>
      </c>
      <c r="F350" s="2">
        <v>74.3</v>
      </c>
      <c r="G350" t="s">
        <v>457</v>
      </c>
      <c r="H350">
        <f ca="1">IF(74.3&lt;&gt;74.3,0,0)</f>
        <v>0</v>
      </c>
      <c r="I350" t="s">
        <v>14</v>
      </c>
      <c r="J350" t="s">
        <v>14</v>
      </c>
    </row>
    <row r="351" spans="1:10">
      <c r="A351" t="s">
        <v>474</v>
      </c>
      <c r="B351" t="s">
        <v>456</v>
      </c>
      <c r="C351" t="s">
        <v>406</v>
      </c>
      <c r="D351" s="1">
        <v>18.94</v>
      </c>
      <c r="E351" s="2">
        <v>4.4</v>
      </c>
      <c r="F351" s="2">
        <v>83.34</v>
      </c>
      <c r="G351" t="s">
        <v>457</v>
      </c>
      <c r="H351">
        <f ca="1">IF(83.34&lt;&gt;83.34,0,0)</f>
        <v>0</v>
      </c>
      <c r="I351" t="s">
        <v>14</v>
      </c>
      <c r="J351" t="s">
        <v>14</v>
      </c>
    </row>
    <row r="352" spans="1:10">
      <c r="A352" t="s">
        <v>475</v>
      </c>
      <c r="B352" t="s">
        <v>456</v>
      </c>
      <c r="C352" t="s">
        <v>402</v>
      </c>
      <c r="D352" s="1">
        <v>18.96</v>
      </c>
      <c r="E352" s="2">
        <v>3.5</v>
      </c>
      <c r="F352" s="2">
        <v>66.36</v>
      </c>
      <c r="G352" t="s">
        <v>457</v>
      </c>
      <c r="H352">
        <f ca="1">IF(66.36&lt;&gt;66.36,0,0)</f>
        <v>0</v>
      </c>
      <c r="I352" t="s">
        <v>14</v>
      </c>
      <c r="J352" t="s">
        <v>14</v>
      </c>
    </row>
    <row r="353" spans="1:10">
      <c r="A353" t="s">
        <v>476</v>
      </c>
      <c r="B353" t="s">
        <v>456</v>
      </c>
      <c r="C353" t="s">
        <v>477</v>
      </c>
      <c r="D353" s="1">
        <v>19.05</v>
      </c>
      <c r="E353" s="2">
        <v>4.4</v>
      </c>
      <c r="F353" s="2">
        <v>83.82</v>
      </c>
      <c r="G353" t="s">
        <v>457</v>
      </c>
      <c r="H353">
        <f ca="1">IF(83.82&lt;&gt;83.82,0,0)</f>
        <v>0</v>
      </c>
      <c r="I353" t="s">
        <v>14</v>
      </c>
      <c r="J353" t="s">
        <v>14</v>
      </c>
    </row>
    <row r="354" spans="1:10">
      <c r="A354" t="s">
        <v>478</v>
      </c>
      <c r="B354" t="s">
        <v>456</v>
      </c>
      <c r="C354" t="s">
        <v>406</v>
      </c>
      <c r="D354" s="1">
        <v>19.12</v>
      </c>
      <c r="E354" s="2">
        <v>4.4</v>
      </c>
      <c r="F354" s="2">
        <v>84.13</v>
      </c>
      <c r="G354" t="s">
        <v>457</v>
      </c>
      <c r="H354">
        <f ca="1">IF(84.13&lt;&gt;84.13,0,0)</f>
        <v>0</v>
      </c>
      <c r="I354" t="s">
        <v>14</v>
      </c>
      <c r="J354" t="s">
        <v>14</v>
      </c>
    </row>
    <row r="355" spans="1:10">
      <c r="A355" t="s">
        <v>479</v>
      </c>
      <c r="B355" t="s">
        <v>456</v>
      </c>
      <c r="C355" t="s">
        <v>414</v>
      </c>
      <c r="D355" s="1">
        <v>19.06</v>
      </c>
      <c r="E355" s="2">
        <v>5.95</v>
      </c>
      <c r="F355" s="2">
        <v>113.41</v>
      </c>
      <c r="G355" t="s">
        <v>457</v>
      </c>
      <c r="H355">
        <f ca="1">IF(113.41&lt;&gt;113.41,0,0)</f>
        <v>0</v>
      </c>
      <c r="I355" t="s">
        <v>14</v>
      </c>
      <c r="J355" t="s">
        <v>14</v>
      </c>
    </row>
    <row r="356" spans="1:10">
      <c r="A356" t="s">
        <v>480</v>
      </c>
      <c r="B356" t="s">
        <v>456</v>
      </c>
      <c r="C356" t="s">
        <v>387</v>
      </c>
      <c r="D356" s="1">
        <v>19.06</v>
      </c>
      <c r="E356" s="2">
        <v>3.9</v>
      </c>
      <c r="F356" s="2">
        <v>74.33</v>
      </c>
      <c r="G356" t="s">
        <v>457</v>
      </c>
      <c r="H356">
        <f ca="1">IF(74.33&lt;&gt;74.33,0,0)</f>
        <v>0</v>
      </c>
      <c r="I356" t="s">
        <v>14</v>
      </c>
      <c r="J356" t="s">
        <v>14</v>
      </c>
    </row>
    <row r="357" spans="1:10">
      <c r="A357" t="s">
        <v>481</v>
      </c>
      <c r="B357" t="s">
        <v>456</v>
      </c>
      <c r="C357" t="s">
        <v>406</v>
      </c>
      <c r="D357" s="1">
        <v>19.01</v>
      </c>
      <c r="E357" s="2">
        <v>4.4</v>
      </c>
      <c r="F357" s="2">
        <v>83.64</v>
      </c>
      <c r="G357" t="s">
        <v>457</v>
      </c>
      <c r="H357">
        <f ca="1">IF(83.64&lt;&gt;83.64,0,0)</f>
        <v>0</v>
      </c>
      <c r="I357" t="s">
        <v>14</v>
      </c>
      <c r="J357" t="s">
        <v>14</v>
      </c>
    </row>
    <row r="358" spans="1:10">
      <c r="A358" t="s">
        <v>482</v>
      </c>
      <c r="B358" t="s">
        <v>456</v>
      </c>
      <c r="C358" t="s">
        <v>483</v>
      </c>
      <c r="D358" s="1">
        <v>19.18</v>
      </c>
      <c r="E358" s="2">
        <v>5.15</v>
      </c>
      <c r="F358" s="2">
        <v>98.78</v>
      </c>
      <c r="G358" t="s">
        <v>457</v>
      </c>
      <c r="H358">
        <f ca="1">IF(98.78&lt;&gt;98.78,0,0)</f>
        <v>0</v>
      </c>
      <c r="I358" t="s">
        <v>14</v>
      </c>
      <c r="J358" t="s">
        <v>14</v>
      </c>
    </row>
    <row r="359" spans="1:10">
      <c r="A359" t="s">
        <v>484</v>
      </c>
      <c r="B359" t="s">
        <v>456</v>
      </c>
      <c r="C359" t="s">
        <v>426</v>
      </c>
      <c r="D359" s="1">
        <v>19.26</v>
      </c>
      <c r="E359" s="2">
        <v>7.45</v>
      </c>
      <c r="F359" s="2">
        <v>143.49</v>
      </c>
      <c r="G359" t="s">
        <v>457</v>
      </c>
      <c r="H359">
        <f ca="1">IF(143.49&lt;&gt;143.49,0,0)</f>
        <v>0</v>
      </c>
      <c r="I359" t="s">
        <v>14</v>
      </c>
      <c r="J359" t="s">
        <v>14</v>
      </c>
    </row>
    <row r="360" spans="1:10">
      <c r="A360" t="s">
        <v>485</v>
      </c>
      <c r="B360" t="s">
        <v>456</v>
      </c>
      <c r="C360" t="s">
        <v>486</v>
      </c>
      <c r="D360" s="1">
        <v>19.22</v>
      </c>
      <c r="E360" s="2">
        <v>5.7</v>
      </c>
      <c r="F360" s="2">
        <v>109.55</v>
      </c>
      <c r="G360" t="s">
        <v>457</v>
      </c>
      <c r="H360">
        <f ca="1">IF(109.55&lt;&gt;109.55,0,0)</f>
        <v>0</v>
      </c>
      <c r="I360" t="s">
        <v>14</v>
      </c>
      <c r="J360" t="s">
        <v>14</v>
      </c>
    </row>
    <row r="361" spans="1:10">
      <c r="A361" t="s">
        <v>487</v>
      </c>
      <c r="B361" t="s">
        <v>456</v>
      </c>
      <c r="C361" t="s">
        <v>395</v>
      </c>
      <c r="D361" s="1">
        <v>19.27</v>
      </c>
      <c r="E361" s="2">
        <v>4.95</v>
      </c>
      <c r="F361" s="2">
        <v>95.39</v>
      </c>
      <c r="G361" t="s">
        <v>457</v>
      </c>
      <c r="H361">
        <f ca="1">IF(95.39&lt;&gt;95.39,0,0)</f>
        <v>0</v>
      </c>
      <c r="I361" t="s">
        <v>14</v>
      </c>
      <c r="J361" t="s">
        <v>14</v>
      </c>
    </row>
    <row r="362" spans="1:10">
      <c r="A362" t="s">
        <v>488</v>
      </c>
      <c r="B362" t="s">
        <v>456</v>
      </c>
      <c r="C362" t="s">
        <v>434</v>
      </c>
      <c r="D362" s="1">
        <v>19.36</v>
      </c>
      <c r="E362" s="2">
        <v>9.2</v>
      </c>
      <c r="F362" s="2">
        <v>178.11</v>
      </c>
      <c r="G362" t="s">
        <v>457</v>
      </c>
      <c r="H362">
        <f ca="1">IF(178.11&lt;&gt;178.11,0,0)</f>
        <v>0</v>
      </c>
      <c r="I362" t="s">
        <v>14</v>
      </c>
      <c r="J362" t="s">
        <v>14</v>
      </c>
    </row>
    <row r="363" spans="1:10">
      <c r="A363" t="s">
        <v>489</v>
      </c>
      <c r="B363" t="s">
        <v>456</v>
      </c>
      <c r="C363" t="s">
        <v>395</v>
      </c>
      <c r="D363" s="1">
        <v>19.26</v>
      </c>
      <c r="E363" s="2">
        <v>4.95</v>
      </c>
      <c r="F363" s="2">
        <v>95.34</v>
      </c>
      <c r="G363" t="s">
        <v>457</v>
      </c>
      <c r="H363">
        <f ca="1">IF(95.34&lt;&gt;95.34,0,0)</f>
        <v>0</v>
      </c>
      <c r="I363" t="s">
        <v>14</v>
      </c>
      <c r="J363" t="s">
        <v>14</v>
      </c>
    </row>
    <row r="364" spans="1:10">
      <c r="A364" t="s">
        <v>490</v>
      </c>
      <c r="B364" t="s">
        <v>456</v>
      </c>
      <c r="C364" t="s">
        <v>426</v>
      </c>
      <c r="D364" s="1">
        <v>19.23</v>
      </c>
      <c r="E364" s="2">
        <v>7.45</v>
      </c>
      <c r="F364" s="2">
        <v>143.26</v>
      </c>
      <c r="G364" t="s">
        <v>457</v>
      </c>
      <c r="H364">
        <f ca="1">IF(143.26&lt;&gt;143.26,0,0)</f>
        <v>0</v>
      </c>
      <c r="I364" t="s">
        <v>14</v>
      </c>
      <c r="J364" t="s">
        <v>14</v>
      </c>
    </row>
    <row r="365" spans="1:10">
      <c r="A365" t="s">
        <v>491</v>
      </c>
      <c r="B365" t="s">
        <v>456</v>
      </c>
      <c r="C365" t="s">
        <v>444</v>
      </c>
      <c r="D365" s="1">
        <v>19.4</v>
      </c>
      <c r="E365" s="2">
        <v>5.45</v>
      </c>
      <c r="F365" s="2">
        <v>105.73</v>
      </c>
      <c r="G365" t="s">
        <v>457</v>
      </c>
      <c r="H365">
        <f ca="1">IF(105.73&lt;&gt;105.73,0,0)</f>
        <v>0</v>
      </c>
      <c r="I365" t="s">
        <v>14</v>
      </c>
      <c r="J365" t="s">
        <v>14</v>
      </c>
    </row>
    <row r="366" spans="1:10">
      <c r="A366" t="s">
        <v>492</v>
      </c>
      <c r="B366" t="s">
        <v>456</v>
      </c>
      <c r="C366" t="s">
        <v>387</v>
      </c>
      <c r="D366" s="1">
        <v>19.24</v>
      </c>
      <c r="E366" s="2">
        <v>3.9</v>
      </c>
      <c r="F366" s="2">
        <v>75.04</v>
      </c>
      <c r="G366" t="s">
        <v>457</v>
      </c>
      <c r="H366">
        <f ca="1">IF(75.04&lt;&gt;75.04,0,0)</f>
        <v>0</v>
      </c>
      <c r="I366" t="s">
        <v>14</v>
      </c>
      <c r="J366" t="s">
        <v>14</v>
      </c>
    </row>
    <row r="367" spans="1:10">
      <c r="A367" t="s">
        <v>493</v>
      </c>
      <c r="B367" t="s">
        <v>456</v>
      </c>
      <c r="C367" t="s">
        <v>416</v>
      </c>
      <c r="D367" s="1">
        <v>19.17</v>
      </c>
      <c r="E367" s="2">
        <v>4.2</v>
      </c>
      <c r="F367" s="2">
        <v>80.51</v>
      </c>
      <c r="G367" t="s">
        <v>457</v>
      </c>
      <c r="H367">
        <f ca="1">IF(80.51&lt;&gt;80.51,0,0)</f>
        <v>0</v>
      </c>
      <c r="I367" t="s">
        <v>14</v>
      </c>
      <c r="J367" t="s">
        <v>14</v>
      </c>
    </row>
    <row r="368" spans="1:10">
      <c r="A368" t="s">
        <v>494</v>
      </c>
      <c r="B368" t="s">
        <v>456</v>
      </c>
      <c r="C368" t="s">
        <v>395</v>
      </c>
      <c r="D368" s="1">
        <v>19.21</v>
      </c>
      <c r="E368" s="2">
        <v>4.95</v>
      </c>
      <c r="F368" s="2">
        <v>95.09</v>
      </c>
      <c r="G368" t="s">
        <v>457</v>
      </c>
      <c r="H368">
        <f ca="1">IF(95.09&lt;&gt;95.09,0,0)</f>
        <v>0</v>
      </c>
      <c r="I368" t="s">
        <v>14</v>
      </c>
      <c r="J368" t="s">
        <v>14</v>
      </c>
    </row>
    <row r="369" spans="1:10">
      <c r="A369" t="s">
        <v>495</v>
      </c>
      <c r="B369" t="s">
        <v>456</v>
      </c>
      <c r="C369" t="s">
        <v>402</v>
      </c>
      <c r="D369" s="1">
        <v>19.31</v>
      </c>
      <c r="E369" s="2">
        <v>3.5</v>
      </c>
      <c r="F369" s="2">
        <v>67.59</v>
      </c>
      <c r="G369" t="s">
        <v>457</v>
      </c>
      <c r="H369">
        <f ca="1">IF(67.59&lt;&gt;67.58,0.010000000000005116,0)</f>
        <v>0</v>
      </c>
      <c r="I369" t="s">
        <v>14</v>
      </c>
      <c r="J369" t="s">
        <v>14</v>
      </c>
    </row>
    <row r="370" spans="1:10">
      <c r="A370" t="s">
        <v>496</v>
      </c>
      <c r="B370" t="s">
        <v>456</v>
      </c>
      <c r="C370" t="s">
        <v>432</v>
      </c>
      <c r="D370" s="1">
        <v>19.31</v>
      </c>
      <c r="E370" s="2">
        <v>6.4</v>
      </c>
      <c r="F370" s="2">
        <v>123.58</v>
      </c>
      <c r="G370" t="s">
        <v>457</v>
      </c>
      <c r="H370">
        <f ca="1">IF(123.58&lt;&gt;123.58,0,0)</f>
        <v>0</v>
      </c>
      <c r="I370" t="s">
        <v>14</v>
      </c>
      <c r="J370" t="s">
        <v>14</v>
      </c>
    </row>
    <row r="371" spans="1:10">
      <c r="A371" t="s">
        <v>497</v>
      </c>
      <c r="B371" t="s">
        <v>456</v>
      </c>
      <c r="C371" t="s">
        <v>498</v>
      </c>
      <c r="D371" s="1">
        <v>19.38</v>
      </c>
      <c r="E371" s="2">
        <v>5.45</v>
      </c>
      <c r="F371" s="2">
        <v>105.62</v>
      </c>
      <c r="G371" t="s">
        <v>457</v>
      </c>
      <c r="H371">
        <f ca="1">IF(105.62&lt;&gt;105.62,0,0)</f>
        <v>0</v>
      </c>
      <c r="I371" t="s">
        <v>14</v>
      </c>
      <c r="J371" t="s">
        <v>14</v>
      </c>
    </row>
    <row r="372" spans="1:10">
      <c r="A372" t="s">
        <v>499</v>
      </c>
      <c r="B372" t="s">
        <v>456</v>
      </c>
      <c r="C372" t="s">
        <v>395</v>
      </c>
      <c r="D372" s="1">
        <v>19.4</v>
      </c>
      <c r="E372" s="2">
        <v>4.95</v>
      </c>
      <c r="F372" s="2">
        <v>96.03</v>
      </c>
      <c r="G372" t="s">
        <v>457</v>
      </c>
      <c r="H372">
        <f ca="1">IF(96.03&lt;&gt;96.03,0,0)</f>
        <v>0</v>
      </c>
      <c r="I372" t="s">
        <v>14</v>
      </c>
      <c r="J372" t="s">
        <v>14</v>
      </c>
    </row>
    <row r="373" spans="1:10">
      <c r="A373" t="s">
        <v>500</v>
      </c>
      <c r="B373" t="s">
        <v>456</v>
      </c>
      <c r="C373" t="s">
        <v>501</v>
      </c>
      <c r="D373" s="1">
        <v>19.3</v>
      </c>
      <c r="E373" s="2">
        <v>6.95</v>
      </c>
      <c r="F373" s="2">
        <v>134.14</v>
      </c>
      <c r="G373" t="s">
        <v>457</v>
      </c>
      <c r="H373">
        <f ca="1">IF(134.14&lt;&gt;134.14,0,0)</f>
        <v>0</v>
      </c>
      <c r="I373" t="s">
        <v>14</v>
      </c>
      <c r="J373" t="s">
        <v>14</v>
      </c>
    </row>
    <row r="374" spans="1:10">
      <c r="A374" t="s">
        <v>502</v>
      </c>
      <c r="B374" t="s">
        <v>456</v>
      </c>
      <c r="C374" t="s">
        <v>385</v>
      </c>
      <c r="D374" s="1">
        <v>19.27</v>
      </c>
      <c r="E374" s="2">
        <v>6.2</v>
      </c>
      <c r="F374" s="2">
        <v>119.47</v>
      </c>
      <c r="G374" t="s">
        <v>457</v>
      </c>
      <c r="H374">
        <f ca="1">IF(119.47&lt;&gt;119.47,0,0)</f>
        <v>0</v>
      </c>
      <c r="I374" t="s">
        <v>14</v>
      </c>
      <c r="J374" t="s">
        <v>14</v>
      </c>
    </row>
    <row r="375" spans="1:10">
      <c r="A375" t="s">
        <v>503</v>
      </c>
      <c r="B375" t="s">
        <v>456</v>
      </c>
      <c r="C375" t="s">
        <v>387</v>
      </c>
      <c r="D375" s="1">
        <v>19.34</v>
      </c>
      <c r="E375" s="2">
        <v>3.9</v>
      </c>
      <c r="F375" s="2">
        <v>75.43</v>
      </c>
      <c r="G375" t="s">
        <v>457</v>
      </c>
      <c r="H375">
        <f ca="1">IF(75.43&lt;&gt;75.43,0,0)</f>
        <v>0</v>
      </c>
      <c r="I375" t="s">
        <v>14</v>
      </c>
      <c r="J375" t="s">
        <v>14</v>
      </c>
    </row>
    <row r="376" spans="1:10">
      <c r="A376" t="s">
        <v>504</v>
      </c>
      <c r="B376" t="s">
        <v>456</v>
      </c>
      <c r="C376" t="s">
        <v>501</v>
      </c>
      <c r="D376" s="1">
        <v>19.34</v>
      </c>
      <c r="E376" s="2">
        <v>6.95</v>
      </c>
      <c r="F376" s="2">
        <v>134.41</v>
      </c>
      <c r="G376" t="s">
        <v>457</v>
      </c>
      <c r="H376">
        <f ca="1">IF(134.41&lt;&gt;134.41,0,0)</f>
        <v>0</v>
      </c>
      <c r="I376" t="s">
        <v>14</v>
      </c>
      <c r="J376" t="s">
        <v>14</v>
      </c>
    </row>
    <row r="377" spans="1:10">
      <c r="A377" t="s">
        <v>505</v>
      </c>
      <c r="B377" t="s">
        <v>506</v>
      </c>
      <c r="C377" t="s">
        <v>31</v>
      </c>
      <c r="D377" s="1">
        <v>20.85</v>
      </c>
      <c r="E377" s="2">
        <v>5.15</v>
      </c>
      <c r="F377" s="2">
        <v>107.38</v>
      </c>
      <c r="G377" t="s">
        <v>507</v>
      </c>
      <c r="H377">
        <f ca="1">IF(107.38&lt;&gt;107.38,0,0)</f>
        <v>0</v>
      </c>
      <c r="I377" t="s">
        <v>14</v>
      </c>
      <c r="J377" t="s">
        <v>14</v>
      </c>
    </row>
    <row r="378" spans="1:10">
      <c r="A378" t="s">
        <v>508</v>
      </c>
      <c r="B378" t="s">
        <v>506</v>
      </c>
      <c r="C378" t="s">
        <v>509</v>
      </c>
      <c r="D378" s="1">
        <v>20.87</v>
      </c>
      <c r="E378" s="2">
        <v>5.7</v>
      </c>
      <c r="F378" s="2">
        <v>118.96</v>
      </c>
      <c r="G378" t="s">
        <v>507</v>
      </c>
      <c r="H378">
        <f ca="1">IF(118.96&lt;&gt;118.96,0,0)</f>
        <v>0</v>
      </c>
      <c r="I378" t="s">
        <v>14</v>
      </c>
      <c r="J378" t="s">
        <v>14</v>
      </c>
    </row>
    <row r="379" spans="1:10">
      <c r="A379" t="s">
        <v>510</v>
      </c>
      <c r="B379" t="s">
        <v>506</v>
      </c>
      <c r="C379" t="s">
        <v>31</v>
      </c>
      <c r="D379" s="1">
        <v>20.86</v>
      </c>
      <c r="E379" s="2">
        <v>5.15</v>
      </c>
      <c r="F379" s="2">
        <v>107.43</v>
      </c>
      <c r="G379" t="s">
        <v>507</v>
      </c>
      <c r="H379">
        <f ca="1">IF(107.43&lt;&gt;107.43,0,0)</f>
        <v>0</v>
      </c>
      <c r="I379" t="s">
        <v>14</v>
      </c>
      <c r="J379" t="s">
        <v>14</v>
      </c>
    </row>
    <row r="380" spans="1:10">
      <c r="A380" t="s">
        <v>511</v>
      </c>
      <c r="B380" t="s">
        <v>506</v>
      </c>
      <c r="C380" t="s">
        <v>385</v>
      </c>
      <c r="D380" s="1">
        <v>20.73</v>
      </c>
      <c r="E380" s="2">
        <v>6.2</v>
      </c>
      <c r="F380" s="2">
        <v>128.53</v>
      </c>
      <c r="G380" t="s">
        <v>507</v>
      </c>
      <c r="H380">
        <f ca="1">IF(128.53&lt;&gt;128.53,0,0)</f>
        <v>0</v>
      </c>
      <c r="I380" t="s">
        <v>14</v>
      </c>
      <c r="J380" t="s">
        <v>14</v>
      </c>
    </row>
    <row r="381" spans="1:10">
      <c r="A381" t="s">
        <v>512</v>
      </c>
      <c r="B381" t="s">
        <v>506</v>
      </c>
      <c r="C381" t="s">
        <v>387</v>
      </c>
      <c r="D381" s="1">
        <v>20.74</v>
      </c>
      <c r="E381" s="2">
        <v>3.9</v>
      </c>
      <c r="F381" s="2">
        <v>80.89</v>
      </c>
      <c r="G381" t="s">
        <v>507</v>
      </c>
      <c r="H381">
        <f ca="1">IF(80.89&lt;&gt;80.89,0,0)</f>
        <v>0</v>
      </c>
      <c r="I381" t="s">
        <v>14</v>
      </c>
      <c r="J381" t="s">
        <v>14</v>
      </c>
    </row>
    <row r="382" spans="1:10">
      <c r="A382" t="s">
        <v>513</v>
      </c>
      <c r="B382" t="s">
        <v>506</v>
      </c>
      <c r="C382" t="s">
        <v>416</v>
      </c>
      <c r="D382" s="1">
        <v>20.89</v>
      </c>
      <c r="E382" s="2">
        <v>4.2</v>
      </c>
      <c r="F382" s="2">
        <v>87.74</v>
      </c>
      <c r="G382" t="s">
        <v>507</v>
      </c>
      <c r="H382">
        <f ca="1">IF(87.74&lt;&gt;87.74,0,0)</f>
        <v>0</v>
      </c>
      <c r="I382" t="s">
        <v>14</v>
      </c>
      <c r="J382" t="s">
        <v>14</v>
      </c>
    </row>
    <row r="383" spans="1:10">
      <c r="A383" t="s">
        <v>514</v>
      </c>
      <c r="B383" t="s">
        <v>506</v>
      </c>
      <c r="C383" t="s">
        <v>483</v>
      </c>
      <c r="D383" s="1">
        <v>20.85</v>
      </c>
      <c r="E383" s="2">
        <v>5.15</v>
      </c>
      <c r="F383" s="2">
        <v>107.38</v>
      </c>
      <c r="G383" t="s">
        <v>507</v>
      </c>
      <c r="H383">
        <f ca="1">IF(107.38&lt;&gt;107.38,0,0)</f>
        <v>0</v>
      </c>
      <c r="I383" t="s">
        <v>14</v>
      </c>
      <c r="J383" t="s">
        <v>14</v>
      </c>
    </row>
    <row r="384" spans="1:10">
      <c r="A384" t="s">
        <v>515</v>
      </c>
      <c r="B384" t="s">
        <v>506</v>
      </c>
      <c r="C384" t="s">
        <v>444</v>
      </c>
      <c r="D384" s="1">
        <v>20.88</v>
      </c>
      <c r="E384" s="2">
        <v>5.45</v>
      </c>
      <c r="F384" s="2">
        <v>113.8</v>
      </c>
      <c r="G384" t="s">
        <v>507</v>
      </c>
      <c r="H384">
        <f ca="1">IF(113.8&lt;&gt;113.8,0,0)</f>
        <v>0</v>
      </c>
      <c r="I384" t="s">
        <v>14</v>
      </c>
      <c r="J384" t="s">
        <v>14</v>
      </c>
    </row>
    <row r="385" spans="1:10">
      <c r="A385" t="s">
        <v>516</v>
      </c>
      <c r="B385" t="s">
        <v>506</v>
      </c>
      <c r="C385" t="s">
        <v>406</v>
      </c>
      <c r="D385" s="1">
        <v>20.87</v>
      </c>
      <c r="E385" s="2">
        <v>4.4</v>
      </c>
      <c r="F385" s="2">
        <v>91.83</v>
      </c>
      <c r="G385" t="s">
        <v>507</v>
      </c>
      <c r="H385">
        <f ca="1">IF(91.83&lt;&gt;91.83,0,0)</f>
        <v>0</v>
      </c>
      <c r="I385" t="s">
        <v>14</v>
      </c>
      <c r="J385" t="s">
        <v>14</v>
      </c>
    </row>
    <row r="386" spans="1:10">
      <c r="A386" t="s">
        <v>517</v>
      </c>
      <c r="B386" t="s">
        <v>506</v>
      </c>
      <c r="C386" t="s">
        <v>387</v>
      </c>
      <c r="D386" s="1">
        <v>20.87</v>
      </c>
      <c r="E386" s="2">
        <v>3.9</v>
      </c>
      <c r="F386" s="2">
        <v>81.39</v>
      </c>
      <c r="G386" t="s">
        <v>507</v>
      </c>
      <c r="H386">
        <f ca="1">IF(81.39&lt;&gt;81.39,0,0)</f>
        <v>0</v>
      </c>
      <c r="I386" t="s">
        <v>14</v>
      </c>
      <c r="J386" t="s">
        <v>14</v>
      </c>
    </row>
    <row r="387" spans="1:10">
      <c r="A387" t="s">
        <v>518</v>
      </c>
      <c r="B387" t="s">
        <v>506</v>
      </c>
      <c r="C387" t="s">
        <v>389</v>
      </c>
      <c r="D387" s="1">
        <v>20.92</v>
      </c>
      <c r="E387" s="2">
        <v>5.15</v>
      </c>
      <c r="F387" s="2">
        <v>107.74</v>
      </c>
      <c r="G387" t="s">
        <v>507</v>
      </c>
      <c r="H387">
        <f ca="1">IF(107.74&lt;&gt;107.74,0,0)</f>
        <v>0</v>
      </c>
      <c r="I387" t="s">
        <v>14</v>
      </c>
      <c r="J387" t="s">
        <v>14</v>
      </c>
    </row>
    <row r="388" spans="1:10">
      <c r="A388" t="s">
        <v>519</v>
      </c>
      <c r="B388" t="s">
        <v>506</v>
      </c>
      <c r="C388" t="s">
        <v>395</v>
      </c>
      <c r="D388" s="1">
        <v>20.91</v>
      </c>
      <c r="E388" s="2">
        <v>4.95</v>
      </c>
      <c r="F388" s="2">
        <v>103.5</v>
      </c>
      <c r="G388" t="s">
        <v>507</v>
      </c>
      <c r="H388">
        <f ca="1">IF(103.5&lt;&gt;103.5,0,0)</f>
        <v>0</v>
      </c>
      <c r="I388" t="s">
        <v>14</v>
      </c>
      <c r="J388" t="s">
        <v>14</v>
      </c>
    </row>
    <row r="389" spans="1:10">
      <c r="A389" t="s">
        <v>520</v>
      </c>
      <c r="B389" t="s">
        <v>506</v>
      </c>
      <c r="C389" t="s">
        <v>416</v>
      </c>
      <c r="D389" s="1">
        <v>20.85</v>
      </c>
      <c r="E389" s="2">
        <v>4.2</v>
      </c>
      <c r="F389" s="2">
        <v>87.57</v>
      </c>
      <c r="G389" t="s">
        <v>507</v>
      </c>
      <c r="H389">
        <f ca="1">IF(87.57&lt;&gt;87.57,0,0)</f>
        <v>0</v>
      </c>
      <c r="I389" t="s">
        <v>14</v>
      </c>
      <c r="J389" t="s">
        <v>14</v>
      </c>
    </row>
    <row r="390" spans="1:10">
      <c r="A390" t="s">
        <v>521</v>
      </c>
      <c r="B390" t="s">
        <v>506</v>
      </c>
      <c r="C390" t="s">
        <v>385</v>
      </c>
      <c r="D390" s="1">
        <v>20.87</v>
      </c>
      <c r="E390" s="2">
        <v>6.2</v>
      </c>
      <c r="F390" s="2">
        <v>129.39</v>
      </c>
      <c r="G390" t="s">
        <v>507</v>
      </c>
      <c r="H390">
        <f ca="1">IF(129.39&lt;&gt;129.39,0,0)</f>
        <v>0</v>
      </c>
      <c r="I390" t="s">
        <v>14</v>
      </c>
      <c r="J390" t="s">
        <v>14</v>
      </c>
    </row>
    <row r="391" spans="1:10">
      <c r="A391" t="s">
        <v>522</v>
      </c>
      <c r="B391" t="s">
        <v>506</v>
      </c>
      <c r="C391" t="s">
        <v>387</v>
      </c>
      <c r="D391" s="1">
        <v>20.97</v>
      </c>
      <c r="E391" s="2">
        <v>3.9</v>
      </c>
      <c r="F391" s="2">
        <v>81.78</v>
      </c>
      <c r="G391" t="s">
        <v>507</v>
      </c>
      <c r="H391">
        <f ca="1">IF(81.78&lt;&gt;81.78,0,0)</f>
        <v>0</v>
      </c>
      <c r="I391" t="s">
        <v>14</v>
      </c>
      <c r="J391" t="s">
        <v>14</v>
      </c>
    </row>
    <row r="392" spans="1:10">
      <c r="A392" t="s">
        <v>523</v>
      </c>
      <c r="B392" t="s">
        <v>506</v>
      </c>
      <c r="C392" t="s">
        <v>387</v>
      </c>
      <c r="D392" s="1">
        <v>20.83</v>
      </c>
      <c r="E392" s="2">
        <v>3.9</v>
      </c>
      <c r="F392" s="2">
        <v>81.24</v>
      </c>
      <c r="G392" t="s">
        <v>507</v>
      </c>
      <c r="H392">
        <f ca="1">IF(81.24&lt;&gt;81.24,0,0)</f>
        <v>0</v>
      </c>
      <c r="I392" t="s">
        <v>14</v>
      </c>
      <c r="J392" t="s">
        <v>14</v>
      </c>
    </row>
    <row r="393" spans="1:10">
      <c r="A393" t="s">
        <v>524</v>
      </c>
      <c r="B393" t="s">
        <v>506</v>
      </c>
      <c r="C393" t="s">
        <v>434</v>
      </c>
      <c r="D393" s="1">
        <v>20.88</v>
      </c>
      <c r="E393" s="2">
        <v>9.2</v>
      </c>
      <c r="F393" s="2">
        <v>192.1</v>
      </c>
      <c r="G393" t="s">
        <v>507</v>
      </c>
      <c r="H393">
        <f ca="1">IF(192.1&lt;&gt;192.1,0,0)</f>
        <v>0</v>
      </c>
      <c r="I393" t="s">
        <v>14</v>
      </c>
      <c r="J393" t="s">
        <v>14</v>
      </c>
    </row>
    <row r="394" spans="1:10">
      <c r="A394" t="s">
        <v>525</v>
      </c>
      <c r="B394" t="s">
        <v>506</v>
      </c>
      <c r="C394" t="s">
        <v>406</v>
      </c>
      <c r="D394" s="1">
        <v>20.85</v>
      </c>
      <c r="E394" s="2">
        <v>4.4</v>
      </c>
      <c r="F394" s="2">
        <v>91.74</v>
      </c>
      <c r="G394" t="s">
        <v>507</v>
      </c>
      <c r="H394">
        <f ca="1">IF(91.74&lt;&gt;91.74,0,0)</f>
        <v>0</v>
      </c>
      <c r="I394" t="s">
        <v>14</v>
      </c>
      <c r="J394" t="s">
        <v>14</v>
      </c>
    </row>
    <row r="395" spans="1:10">
      <c r="A395" t="s">
        <v>526</v>
      </c>
      <c r="B395" t="s">
        <v>506</v>
      </c>
      <c r="C395" t="s">
        <v>527</v>
      </c>
      <c r="D395" s="1">
        <v>20.95</v>
      </c>
      <c r="E395" s="2">
        <v>3.7</v>
      </c>
      <c r="F395" s="2">
        <v>77.52</v>
      </c>
      <c r="G395" t="s">
        <v>507</v>
      </c>
      <c r="H395">
        <f ca="1">IF(77.52&lt;&gt;77.52,0,0)</f>
        <v>0</v>
      </c>
      <c r="I395" t="s">
        <v>14</v>
      </c>
      <c r="J395" t="s">
        <v>14</v>
      </c>
    </row>
    <row r="396" spans="1:10">
      <c r="A396" t="s">
        <v>528</v>
      </c>
      <c r="B396" t="s">
        <v>506</v>
      </c>
      <c r="C396" t="s">
        <v>449</v>
      </c>
      <c r="D396" s="1">
        <v>20.94</v>
      </c>
      <c r="E396" s="2">
        <v>6.95</v>
      </c>
      <c r="F396" s="2">
        <v>145.53</v>
      </c>
      <c r="G396" t="s">
        <v>507</v>
      </c>
      <c r="H396">
        <f ca="1">IF(145.53&lt;&gt;145.53,0,0)</f>
        <v>0</v>
      </c>
      <c r="I396" t="s">
        <v>14</v>
      </c>
      <c r="J396" t="s">
        <v>14</v>
      </c>
    </row>
    <row r="397" spans="1:10">
      <c r="A397" t="s">
        <v>529</v>
      </c>
      <c r="B397" t="s">
        <v>506</v>
      </c>
      <c r="C397" t="s">
        <v>395</v>
      </c>
      <c r="D397" s="1">
        <v>20.7</v>
      </c>
      <c r="E397" s="2">
        <v>4.95</v>
      </c>
      <c r="F397" s="2">
        <v>102.47</v>
      </c>
      <c r="G397" t="s">
        <v>507</v>
      </c>
      <c r="H397">
        <f ca="1">IF(102.47&lt;&gt;102.46,0.010000000000005116,0)</f>
        <v>0</v>
      </c>
      <c r="I397" t="s">
        <v>14</v>
      </c>
      <c r="J397" t="s">
        <v>14</v>
      </c>
    </row>
    <row r="398" spans="1:10">
      <c r="A398" t="s">
        <v>530</v>
      </c>
      <c r="B398" t="s">
        <v>506</v>
      </c>
      <c r="C398" t="s">
        <v>391</v>
      </c>
      <c r="D398" s="1">
        <v>20.67</v>
      </c>
      <c r="E398" s="2">
        <v>4.2</v>
      </c>
      <c r="F398" s="2">
        <v>86.81</v>
      </c>
      <c r="G398" t="s">
        <v>507</v>
      </c>
      <c r="H398">
        <f ca="1">IF(86.81&lt;&gt;86.81,0,0)</f>
        <v>0</v>
      </c>
      <c r="I398" t="s">
        <v>14</v>
      </c>
      <c r="J398" t="s">
        <v>14</v>
      </c>
    </row>
    <row r="399" spans="1:10">
      <c r="A399" t="s">
        <v>531</v>
      </c>
      <c r="B399" t="s">
        <v>506</v>
      </c>
      <c r="C399" t="s">
        <v>532</v>
      </c>
      <c r="D399" s="1">
        <v>20.65</v>
      </c>
      <c r="E399" s="2">
        <v>5.95</v>
      </c>
      <c r="F399" s="2">
        <v>122.87</v>
      </c>
      <c r="G399" t="s">
        <v>507</v>
      </c>
      <c r="H399">
        <f ca="1">IF(122.87&lt;&gt;122.87,0,0)</f>
        <v>0</v>
      </c>
      <c r="I399" t="s">
        <v>14</v>
      </c>
      <c r="J399" t="s">
        <v>14</v>
      </c>
    </row>
    <row r="400" spans="1:10">
      <c r="A400" t="s">
        <v>533</v>
      </c>
      <c r="B400" t="s">
        <v>506</v>
      </c>
      <c r="C400" t="s">
        <v>534</v>
      </c>
      <c r="D400" s="1">
        <v>20.68</v>
      </c>
      <c r="E400" s="2">
        <v>5.95</v>
      </c>
      <c r="F400" s="2">
        <v>123.05</v>
      </c>
      <c r="G400" t="s">
        <v>507</v>
      </c>
      <c r="H400">
        <f ca="1">IF(123.05&lt;&gt;123.05,0,0)</f>
        <v>0</v>
      </c>
      <c r="I400" t="s">
        <v>14</v>
      </c>
      <c r="J400" t="s">
        <v>14</v>
      </c>
    </row>
    <row r="401" spans="1:10">
      <c r="A401" t="s">
        <v>535</v>
      </c>
      <c r="B401" t="s">
        <v>506</v>
      </c>
      <c r="C401" t="s">
        <v>409</v>
      </c>
      <c r="D401" s="1">
        <v>20.75</v>
      </c>
      <c r="E401" s="2">
        <v>5.7</v>
      </c>
      <c r="F401" s="2">
        <v>118.28</v>
      </c>
      <c r="G401" t="s">
        <v>507</v>
      </c>
      <c r="H401">
        <f ca="1">IF(118.28&lt;&gt;118.28,0,0)</f>
        <v>0</v>
      </c>
      <c r="I401" t="s">
        <v>14</v>
      </c>
      <c r="J401" t="s">
        <v>14</v>
      </c>
    </row>
    <row r="402" spans="1:10">
      <c r="A402" t="s">
        <v>536</v>
      </c>
      <c r="B402" t="s">
        <v>506</v>
      </c>
      <c r="C402" t="s">
        <v>483</v>
      </c>
      <c r="D402" s="1">
        <v>20.66</v>
      </c>
      <c r="E402" s="2">
        <v>5.15</v>
      </c>
      <c r="F402" s="2">
        <v>106.4</v>
      </c>
      <c r="G402" t="s">
        <v>507</v>
      </c>
      <c r="H402">
        <f ca="1">IF(106.4&lt;&gt;106.4,0,0)</f>
        <v>0</v>
      </c>
      <c r="I402" t="s">
        <v>14</v>
      </c>
      <c r="J402" t="s">
        <v>14</v>
      </c>
    </row>
    <row r="403" spans="1:10">
      <c r="A403" t="s">
        <v>537</v>
      </c>
      <c r="B403" t="s">
        <v>506</v>
      </c>
      <c r="C403" t="s">
        <v>387</v>
      </c>
      <c r="D403" s="1">
        <v>20.7</v>
      </c>
      <c r="E403" s="2">
        <v>3.9</v>
      </c>
      <c r="F403" s="2">
        <v>80.73</v>
      </c>
      <c r="G403" t="s">
        <v>507</v>
      </c>
      <c r="H403">
        <f ca="1">IF(80.73&lt;&gt;80.73,0,0)</f>
        <v>0</v>
      </c>
      <c r="I403" t="s">
        <v>14</v>
      </c>
      <c r="J403" t="s">
        <v>14</v>
      </c>
    </row>
    <row r="404" spans="1:10">
      <c r="A404" t="s">
        <v>538</v>
      </c>
      <c r="B404" t="s">
        <v>506</v>
      </c>
      <c r="C404" t="s">
        <v>432</v>
      </c>
      <c r="D404" s="1">
        <v>20.75</v>
      </c>
      <c r="E404" s="2">
        <v>6.4</v>
      </c>
      <c r="F404" s="2">
        <v>132.8</v>
      </c>
      <c r="G404" t="s">
        <v>507</v>
      </c>
      <c r="H404">
        <f ca="1">IF(132.8&lt;&gt;132.8,0,0)</f>
        <v>0</v>
      </c>
      <c r="I404" t="s">
        <v>14</v>
      </c>
      <c r="J404" t="s">
        <v>14</v>
      </c>
    </row>
    <row r="405" spans="1:10">
      <c r="A405" t="s">
        <v>539</v>
      </c>
      <c r="B405" t="s">
        <v>506</v>
      </c>
      <c r="C405" t="s">
        <v>444</v>
      </c>
      <c r="D405" s="1">
        <v>20.7</v>
      </c>
      <c r="E405" s="2">
        <v>5.45</v>
      </c>
      <c r="F405" s="2">
        <v>112.82</v>
      </c>
      <c r="G405" t="s">
        <v>507</v>
      </c>
      <c r="H405">
        <f ca="1">IF(112.82&lt;&gt;112.82,0,0)</f>
        <v>0</v>
      </c>
      <c r="I405" t="s">
        <v>14</v>
      </c>
      <c r="J405" t="s">
        <v>14</v>
      </c>
    </row>
    <row r="406" spans="1:10">
      <c r="A406" t="s">
        <v>540</v>
      </c>
      <c r="B406" t="s">
        <v>506</v>
      </c>
      <c r="C406" t="s">
        <v>541</v>
      </c>
      <c r="D406" s="1">
        <v>20.77</v>
      </c>
      <c r="E406" s="2">
        <v>8.35</v>
      </c>
      <c r="F406" s="2">
        <v>173.43</v>
      </c>
      <c r="G406" t="s">
        <v>507</v>
      </c>
      <c r="H406">
        <f ca="1">IF(173.43&lt;&gt;173.43,0,0)</f>
        <v>0</v>
      </c>
      <c r="I406" t="s">
        <v>14</v>
      </c>
      <c r="J406" t="s">
        <v>14</v>
      </c>
    </row>
    <row r="407" spans="1:10">
      <c r="A407" t="s">
        <v>542</v>
      </c>
      <c r="B407" t="s">
        <v>506</v>
      </c>
      <c r="C407" t="s">
        <v>387</v>
      </c>
      <c r="D407" s="1">
        <v>20.77</v>
      </c>
      <c r="E407" s="2">
        <v>3.9</v>
      </c>
      <c r="F407" s="2">
        <v>81</v>
      </c>
      <c r="G407" t="s">
        <v>507</v>
      </c>
      <c r="H407">
        <f ca="1">IF(81&lt;&gt;81,0,0)</f>
        <v>0</v>
      </c>
      <c r="I407" t="s">
        <v>14</v>
      </c>
      <c r="J407" t="s">
        <v>14</v>
      </c>
    </row>
    <row r="408" spans="1:10">
      <c r="A408" t="s">
        <v>543</v>
      </c>
      <c r="B408" t="s">
        <v>506</v>
      </c>
      <c r="C408" t="s">
        <v>434</v>
      </c>
      <c r="D408" s="1">
        <v>20.67</v>
      </c>
      <c r="E408" s="2">
        <v>9.2</v>
      </c>
      <c r="F408" s="2">
        <v>190.16</v>
      </c>
      <c r="G408" t="s">
        <v>507</v>
      </c>
      <c r="H408">
        <f ca="1">IF(190.16&lt;&gt;190.16,0,0)</f>
        <v>0</v>
      </c>
      <c r="I408" t="s">
        <v>14</v>
      </c>
      <c r="J408" t="s">
        <v>14</v>
      </c>
    </row>
    <row r="409" spans="1:10">
      <c r="A409" t="s">
        <v>544</v>
      </c>
      <c r="B409" t="s">
        <v>506</v>
      </c>
      <c r="C409" t="s">
        <v>416</v>
      </c>
      <c r="D409" s="1">
        <v>20.68</v>
      </c>
      <c r="E409" s="2">
        <v>4.2</v>
      </c>
      <c r="F409" s="2">
        <v>86.86</v>
      </c>
      <c r="G409" t="s">
        <v>507</v>
      </c>
      <c r="H409">
        <f ca="1">IF(86.86&lt;&gt;86.86,0,0)</f>
        <v>0</v>
      </c>
      <c r="I409" t="s">
        <v>14</v>
      </c>
      <c r="J409" t="s">
        <v>14</v>
      </c>
    </row>
    <row r="410" spans="1:10">
      <c r="A410" t="s">
        <v>545</v>
      </c>
      <c r="B410" t="s">
        <v>506</v>
      </c>
      <c r="C410" t="s">
        <v>385</v>
      </c>
      <c r="D410" s="1">
        <v>20.71</v>
      </c>
      <c r="E410" s="2">
        <v>6.2</v>
      </c>
      <c r="F410" s="2">
        <v>128.4</v>
      </c>
      <c r="G410" t="s">
        <v>507</v>
      </c>
      <c r="H410">
        <f ca="1">IF(128.4&lt;&gt;128.4,0,0)</f>
        <v>0</v>
      </c>
      <c r="I410" t="s">
        <v>14</v>
      </c>
      <c r="J410" t="s">
        <v>14</v>
      </c>
    </row>
    <row r="411" spans="1:10">
      <c r="A411" t="s">
        <v>546</v>
      </c>
      <c r="B411" t="s">
        <v>506</v>
      </c>
      <c r="C411" t="s">
        <v>387</v>
      </c>
      <c r="D411" s="1">
        <v>20.77</v>
      </c>
      <c r="E411" s="2">
        <v>3.9</v>
      </c>
      <c r="F411" s="2">
        <v>81</v>
      </c>
      <c r="G411" t="s">
        <v>507</v>
      </c>
      <c r="H411">
        <f ca="1">IF(81&lt;&gt;81,0,0)</f>
        <v>0</v>
      </c>
      <c r="I411" t="s">
        <v>14</v>
      </c>
      <c r="J411" t="s">
        <v>14</v>
      </c>
    </row>
    <row r="412" spans="1:10">
      <c r="A412" t="s">
        <v>547</v>
      </c>
      <c r="B412" t="s">
        <v>506</v>
      </c>
      <c r="C412" t="s">
        <v>432</v>
      </c>
      <c r="D412" s="1">
        <v>20.74</v>
      </c>
      <c r="E412" s="2">
        <v>6.4</v>
      </c>
      <c r="F412" s="2">
        <v>132.74</v>
      </c>
      <c r="G412" t="s">
        <v>507</v>
      </c>
      <c r="H412">
        <f ca="1">IF(132.74&lt;&gt;132.74,0,0)</f>
        <v>0</v>
      </c>
      <c r="I412" t="s">
        <v>14</v>
      </c>
      <c r="J412" t="s">
        <v>14</v>
      </c>
    </row>
    <row r="413" spans="1:10">
      <c r="A413" t="s">
        <v>548</v>
      </c>
      <c r="B413" t="s">
        <v>506</v>
      </c>
      <c r="C413" t="s">
        <v>549</v>
      </c>
      <c r="D413" s="1">
        <v>20.76</v>
      </c>
      <c r="E413" s="2">
        <v>5.45</v>
      </c>
      <c r="F413" s="2">
        <v>113.14</v>
      </c>
      <c r="G413" t="s">
        <v>507</v>
      </c>
      <c r="H413">
        <f ca="1">IF(113.14&lt;&gt;113.14,0,0)</f>
        <v>0</v>
      </c>
      <c r="I413" t="s">
        <v>14</v>
      </c>
      <c r="J413" t="s">
        <v>14</v>
      </c>
    </row>
    <row r="414" spans="1:10">
      <c r="A414" t="s">
        <v>550</v>
      </c>
      <c r="B414" t="s">
        <v>506</v>
      </c>
      <c r="C414" t="s">
        <v>449</v>
      </c>
      <c r="D414" s="1">
        <v>20.81</v>
      </c>
      <c r="E414" s="2">
        <v>6.95</v>
      </c>
      <c r="F414" s="2">
        <v>144.63</v>
      </c>
      <c r="G414" t="s">
        <v>507</v>
      </c>
      <c r="H414">
        <f ca="1">IF(144.63&lt;&gt;144.63,0,0)</f>
        <v>0</v>
      </c>
      <c r="I414" t="s">
        <v>14</v>
      </c>
      <c r="J414" t="s">
        <v>14</v>
      </c>
    </row>
    <row r="415" spans="1:10">
      <c r="A415" t="s">
        <v>551</v>
      </c>
      <c r="B415" t="s">
        <v>506</v>
      </c>
      <c r="C415" t="s">
        <v>395</v>
      </c>
      <c r="D415" s="1">
        <v>20.79</v>
      </c>
      <c r="E415" s="2">
        <v>4.95</v>
      </c>
      <c r="F415" s="2">
        <v>102.91</v>
      </c>
      <c r="G415" t="s">
        <v>507</v>
      </c>
      <c r="H415">
        <f ca="1">IF(102.91&lt;&gt;102.91,0,0)</f>
        <v>0</v>
      </c>
      <c r="I415" t="s">
        <v>14</v>
      </c>
      <c r="J415" t="s">
        <v>14</v>
      </c>
    </row>
    <row r="416" spans="1:10">
      <c r="A416" t="s">
        <v>552</v>
      </c>
      <c r="B416" t="s">
        <v>506</v>
      </c>
      <c r="C416" t="s">
        <v>387</v>
      </c>
      <c r="D416" s="1">
        <v>20.81</v>
      </c>
      <c r="E416" s="2">
        <v>3.9</v>
      </c>
      <c r="F416" s="2">
        <v>81.16</v>
      </c>
      <c r="G416" t="s">
        <v>507</v>
      </c>
      <c r="H416">
        <f ca="1">IF(81.16&lt;&gt;81.16,0,0)</f>
        <v>0</v>
      </c>
      <c r="I416" t="s">
        <v>14</v>
      </c>
      <c r="J416" t="s">
        <v>14</v>
      </c>
    </row>
    <row r="417" spans="1:10">
      <c r="A417" t="s">
        <v>553</v>
      </c>
      <c r="B417" t="s">
        <v>506</v>
      </c>
      <c r="C417" t="s">
        <v>414</v>
      </c>
      <c r="D417" s="1">
        <v>20.78</v>
      </c>
      <c r="E417" s="2">
        <v>5.95</v>
      </c>
      <c r="F417" s="2">
        <v>123.64</v>
      </c>
      <c r="G417" t="s">
        <v>507</v>
      </c>
      <c r="H417">
        <f ca="1">IF(123.64&lt;&gt;123.64,0,0)</f>
        <v>0</v>
      </c>
      <c r="I417" t="s">
        <v>14</v>
      </c>
      <c r="J417" t="s">
        <v>14</v>
      </c>
    </row>
    <row r="418" spans="1:10">
      <c r="A418" t="s">
        <v>554</v>
      </c>
      <c r="B418" t="s">
        <v>555</v>
      </c>
      <c r="C418" t="s">
        <v>556</v>
      </c>
      <c r="D418" s="1">
        <v>19.06</v>
      </c>
      <c r="E418" s="2">
        <v>4.4</v>
      </c>
      <c r="F418" s="2">
        <v>83.86</v>
      </c>
      <c r="G418" t="s">
        <v>507</v>
      </c>
      <c r="H418">
        <f ca="1">IF(83.86&lt;&gt;83.86,0,0)</f>
        <v>0</v>
      </c>
      <c r="I418" t="s">
        <v>14</v>
      </c>
      <c r="J418" t="s">
        <v>14</v>
      </c>
    </row>
    <row r="419" spans="2:7">
      <c r="B419" t="s">
        <v>11</v>
      </c>
      <c r="C419" t="s">
        <v>557</v>
      </c>
      <c r="F419" s="2">
        <v>50</v>
      </c>
      <c r="G419" t="s">
        <v>13</v>
      </c>
    </row>
    <row r="420" spans="2:7">
      <c r="B420" t="s">
        <v>177</v>
      </c>
      <c r="C420" t="s">
        <v>557</v>
      </c>
      <c r="F420" s="2">
        <v>100</v>
      </c>
      <c r="G420" t="s">
        <v>179</v>
      </c>
    </row>
    <row r="421" spans="2:7">
      <c r="B421" t="s">
        <v>11</v>
      </c>
      <c r="C421" t="s">
        <v>558</v>
      </c>
      <c r="F421" s="2">
        <v>-222.78</v>
      </c>
      <c r="G421" t="s">
        <v>13</v>
      </c>
    </row>
    <row r="422" spans="2:7">
      <c r="B422" t="s">
        <v>30</v>
      </c>
      <c r="C422" t="s">
        <v>558</v>
      </c>
      <c r="F422" s="2">
        <v>-851.9</v>
      </c>
      <c r="G422" t="s">
        <v>32</v>
      </c>
    </row>
    <row r="423" spans="2:7">
      <c r="B423" t="s">
        <v>125</v>
      </c>
      <c r="C423" t="s">
        <v>558</v>
      </c>
      <c r="F423" s="2">
        <v>-811.04</v>
      </c>
      <c r="G423" t="s">
        <v>127</v>
      </c>
    </row>
    <row r="424" spans="2:7">
      <c r="B424" t="s">
        <v>177</v>
      </c>
      <c r="C424" t="s">
        <v>558</v>
      </c>
      <c r="F424" s="2">
        <v>-581.23</v>
      </c>
      <c r="G424" t="s">
        <v>179</v>
      </c>
    </row>
    <row r="425" spans="2:7">
      <c r="B425" t="s">
        <v>220</v>
      </c>
      <c r="C425" t="s">
        <v>558</v>
      </c>
      <c r="F425" s="2">
        <v>-362.13</v>
      </c>
      <c r="G425" t="s">
        <v>221</v>
      </c>
    </row>
    <row r="426" spans="2:7">
      <c r="B426" t="s">
        <v>245</v>
      </c>
      <c r="C426" t="s">
        <v>558</v>
      </c>
      <c r="F426" s="2">
        <v>-837.5</v>
      </c>
      <c r="G426" t="s">
        <v>246</v>
      </c>
    </row>
    <row r="427" spans="2:7">
      <c r="B427" t="s">
        <v>311</v>
      </c>
      <c r="C427" t="s">
        <v>558</v>
      </c>
      <c r="F427" s="2">
        <v>-764.47</v>
      </c>
      <c r="G427" t="s">
        <v>312</v>
      </c>
    </row>
    <row r="428" spans="2:7">
      <c r="B428" t="s">
        <v>373</v>
      </c>
      <c r="C428" t="s">
        <v>559</v>
      </c>
      <c r="F428" s="2">
        <v>-804</v>
      </c>
      <c r="G428" t="s">
        <v>374</v>
      </c>
    </row>
    <row r="429" spans="2:7">
      <c r="B429" t="s">
        <v>456</v>
      </c>
      <c r="C429" t="s">
        <v>558</v>
      </c>
      <c r="F429" s="2">
        <v>-469</v>
      </c>
      <c r="G429" t="s">
        <v>457</v>
      </c>
    </row>
    <row r="430" spans="2:7">
      <c r="B430" t="s">
        <v>506</v>
      </c>
      <c r="C430" t="s">
        <v>558</v>
      </c>
      <c r="F430" s="2">
        <v>-919.23</v>
      </c>
      <c r="G430" t="s">
        <v>507</v>
      </c>
    </row>
    <row r="431" spans="2:7">
      <c r="B431"/>
      <c r="C431"/>
      <c r="E431" t="s">
        <v>560</v>
      </c>
      <c r="F431" s="2">
        <f ca="1">SUBTOTAL(109,Table1[TOTAL])</f>
        <v>0</v>
      </c>
      <c r="G4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20.05</v>
      </c>
      <c r="E2" s="2">
        <v>5.05</v>
      </c>
      <c r="F2" s="2">
        <v>101.25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20.06</v>
      </c>
      <c r="E3" s="2">
        <v>3.4</v>
      </c>
      <c r="F3" s="2">
        <v>68.2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20.09</v>
      </c>
      <c r="E4" s="2">
        <v>5.05</v>
      </c>
      <c r="F4" s="2">
        <v>101.45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20.04</v>
      </c>
      <c r="E5" s="2">
        <v>5.05</v>
      </c>
      <c r="F5" s="2">
        <v>101.2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20.03</v>
      </c>
      <c r="E6" s="2">
        <v>6.35</v>
      </c>
      <c r="F6" s="2">
        <v>127.19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20.01</v>
      </c>
      <c r="E7" s="2">
        <v>5.05</v>
      </c>
      <c r="F7" s="2">
        <v>101.05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16</v>
      </c>
      <c r="D8" s="1">
        <v>20.03</v>
      </c>
      <c r="E8" s="2">
        <v>3.4</v>
      </c>
      <c r="F8" s="2">
        <v>68.1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21</v>
      </c>
      <c r="D9" s="1">
        <v>20.04</v>
      </c>
      <c r="E9" s="2">
        <v>6.35</v>
      </c>
      <c r="F9" s="2">
        <v>127.25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16</v>
      </c>
      <c r="D10" s="1">
        <v>20.04</v>
      </c>
      <c r="E10" s="2">
        <v>3.4</v>
      </c>
      <c r="F10" s="2">
        <v>68.14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18</v>
      </c>
      <c r="D11" s="1">
        <v>20.07</v>
      </c>
      <c r="E11" s="2">
        <v>5.05</v>
      </c>
      <c r="F11" s="2">
        <v>101.35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16</v>
      </c>
      <c r="D12" s="1">
        <v>20.07</v>
      </c>
      <c r="E12" s="2">
        <v>3.4</v>
      </c>
      <c r="F12" s="2">
        <v>68.24</v>
      </c>
      <c r="G12" t="s">
        <v>13</v>
      </c>
      <c r="H12" t="s">
        <v>14</v>
      </c>
      <c r="I12" t="s">
        <v>14</v>
      </c>
    </row>
    <row r="13" spans="1:9">
      <c r="A13" t="s">
        <v>29</v>
      </c>
      <c r="B13" t="s">
        <v>30</v>
      </c>
      <c r="C13" t="s">
        <v>31</v>
      </c>
      <c r="D13" s="1">
        <v>20.04</v>
      </c>
      <c r="E13" s="2">
        <v>5.05</v>
      </c>
      <c r="F13" s="2">
        <v>101.2</v>
      </c>
      <c r="G13" t="s">
        <v>32</v>
      </c>
      <c r="H13" t="s">
        <v>14</v>
      </c>
      <c r="I13" t="s">
        <v>14</v>
      </c>
    </row>
    <row r="14" spans="1:9">
      <c r="A14" t="s">
        <v>33</v>
      </c>
      <c r="B14" t="s">
        <v>30</v>
      </c>
      <c r="C14" t="s">
        <v>34</v>
      </c>
      <c r="D14" s="1">
        <v>20.19</v>
      </c>
      <c r="E14" s="2">
        <v>3.8</v>
      </c>
      <c r="F14" s="2">
        <v>76.72</v>
      </c>
      <c r="G14" t="s">
        <v>32</v>
      </c>
      <c r="H14" t="s">
        <v>14</v>
      </c>
      <c r="I14" t="s">
        <v>14</v>
      </c>
    </row>
    <row r="15" spans="1:9">
      <c r="A15" t="s">
        <v>35</v>
      </c>
      <c r="B15" t="s">
        <v>30</v>
      </c>
      <c r="C15" t="s">
        <v>36</v>
      </c>
      <c r="D15" s="1">
        <v>20.16</v>
      </c>
      <c r="E15" s="2">
        <v>5.35</v>
      </c>
      <c r="F15" s="2">
        <v>107.86</v>
      </c>
      <c r="G15" t="s">
        <v>32</v>
      </c>
      <c r="H15" t="s">
        <v>14</v>
      </c>
      <c r="I15" t="s">
        <v>14</v>
      </c>
    </row>
    <row r="16" spans="1:9">
      <c r="A16" t="s">
        <v>37</v>
      </c>
      <c r="B16" t="s">
        <v>30</v>
      </c>
      <c r="C16" t="s">
        <v>38</v>
      </c>
      <c r="D16" s="1">
        <v>20.16</v>
      </c>
      <c r="E16" s="2">
        <v>4.8</v>
      </c>
      <c r="F16" s="2">
        <v>96.77</v>
      </c>
      <c r="G16" t="s">
        <v>32</v>
      </c>
      <c r="H16" t="s">
        <v>14</v>
      </c>
      <c r="I16" t="s">
        <v>14</v>
      </c>
    </row>
    <row r="17" spans="1:9">
      <c r="A17" t="s">
        <v>39</v>
      </c>
      <c r="B17" t="s">
        <v>30</v>
      </c>
      <c r="C17" t="s">
        <v>34</v>
      </c>
      <c r="D17" s="1">
        <v>20.14</v>
      </c>
      <c r="E17" s="2">
        <v>3.8</v>
      </c>
      <c r="F17" s="2">
        <v>76.53</v>
      </c>
      <c r="G17" t="s">
        <v>32</v>
      </c>
      <c r="H17" t="s">
        <v>14</v>
      </c>
      <c r="I17" t="s">
        <v>14</v>
      </c>
    </row>
    <row r="18" spans="1:9">
      <c r="A18" t="s">
        <v>40</v>
      </c>
      <c r="B18" t="s">
        <v>30</v>
      </c>
      <c r="C18" t="s">
        <v>34</v>
      </c>
      <c r="D18" s="1">
        <v>20.06</v>
      </c>
      <c r="E18" s="2">
        <v>3.8</v>
      </c>
      <c r="F18" s="2">
        <v>76.23</v>
      </c>
      <c r="G18" t="s">
        <v>32</v>
      </c>
      <c r="H18" t="s">
        <v>14</v>
      </c>
      <c r="I18" t="s">
        <v>14</v>
      </c>
    </row>
    <row r="19" spans="1:9">
      <c r="A19" t="s">
        <v>41</v>
      </c>
      <c r="B19" t="s">
        <v>30</v>
      </c>
      <c r="C19" t="s">
        <v>42</v>
      </c>
      <c r="D19" s="1">
        <v>20.32</v>
      </c>
      <c r="E19" s="2">
        <v>4.85</v>
      </c>
      <c r="F19" s="2">
        <v>98.55</v>
      </c>
      <c r="G19" t="s">
        <v>32</v>
      </c>
      <c r="H19" t="s">
        <v>14</v>
      </c>
      <c r="I19" t="s">
        <v>14</v>
      </c>
    </row>
    <row r="20" spans="1:9">
      <c r="A20" t="s">
        <v>43</v>
      </c>
      <c r="B20" t="s">
        <v>30</v>
      </c>
      <c r="C20" t="s">
        <v>44</v>
      </c>
      <c r="D20" s="1">
        <v>20.31</v>
      </c>
      <c r="E20" s="2">
        <v>4.45</v>
      </c>
      <c r="F20" s="2">
        <v>90.38</v>
      </c>
      <c r="G20" t="s">
        <v>32</v>
      </c>
      <c r="H20" t="s">
        <v>14</v>
      </c>
      <c r="I20" t="s">
        <v>14</v>
      </c>
    </row>
    <row r="21" spans="1:9">
      <c r="A21" t="s">
        <v>45</v>
      </c>
      <c r="B21" t="s">
        <v>30</v>
      </c>
      <c r="C21" t="s">
        <v>46</v>
      </c>
      <c r="D21" s="1">
        <v>20.26</v>
      </c>
      <c r="E21" s="2">
        <v>4.3</v>
      </c>
      <c r="F21" s="2">
        <v>87.12</v>
      </c>
      <c r="G21" t="s">
        <v>32</v>
      </c>
      <c r="H21" t="s">
        <v>14</v>
      </c>
      <c r="I21" t="s">
        <v>14</v>
      </c>
    </row>
    <row r="22" spans="1:9">
      <c r="A22" t="s">
        <v>47</v>
      </c>
      <c r="B22" t="s">
        <v>30</v>
      </c>
      <c r="C22" t="s">
        <v>48</v>
      </c>
      <c r="D22" s="1">
        <v>20.34</v>
      </c>
      <c r="E22" s="2">
        <v>4.45</v>
      </c>
      <c r="F22" s="2">
        <v>90.51</v>
      </c>
      <c r="G22" t="s">
        <v>32</v>
      </c>
      <c r="H22" t="s">
        <v>14</v>
      </c>
      <c r="I22" t="s">
        <v>14</v>
      </c>
    </row>
    <row r="23" spans="1:9">
      <c r="A23" t="s">
        <v>49</v>
      </c>
      <c r="B23" t="s">
        <v>30</v>
      </c>
      <c r="C23" t="s">
        <v>42</v>
      </c>
      <c r="D23" s="1">
        <v>20.38</v>
      </c>
      <c r="E23" s="2">
        <v>4.85</v>
      </c>
      <c r="F23" s="2">
        <v>98.84</v>
      </c>
      <c r="G23" t="s">
        <v>32</v>
      </c>
      <c r="H23" t="s">
        <v>14</v>
      </c>
      <c r="I23" t="s">
        <v>14</v>
      </c>
    </row>
    <row r="24" spans="1:9">
      <c r="A24" t="s">
        <v>50</v>
      </c>
      <c r="B24" t="s">
        <v>30</v>
      </c>
      <c r="C24" t="s">
        <v>51</v>
      </c>
      <c r="D24" s="1">
        <v>20.38</v>
      </c>
      <c r="E24" s="2">
        <v>5.35</v>
      </c>
      <c r="F24" s="2">
        <v>109.03</v>
      </c>
      <c r="G24" t="s">
        <v>32</v>
      </c>
      <c r="H24" t="s">
        <v>14</v>
      </c>
      <c r="I24" t="s">
        <v>14</v>
      </c>
    </row>
    <row r="25" spans="1:9">
      <c r="A25" t="s">
        <v>52</v>
      </c>
      <c r="B25" t="s">
        <v>30</v>
      </c>
      <c r="C25" t="s">
        <v>53</v>
      </c>
      <c r="D25" s="1">
        <v>20.31</v>
      </c>
      <c r="E25" s="2">
        <v>4.3</v>
      </c>
      <c r="F25" s="2">
        <v>87.33</v>
      </c>
      <c r="G25" t="s">
        <v>32</v>
      </c>
      <c r="H25" t="s">
        <v>14</v>
      </c>
      <c r="I25" t="s">
        <v>14</v>
      </c>
    </row>
    <row r="26" spans="1:9">
      <c r="A26" t="s">
        <v>54</v>
      </c>
      <c r="B26" t="s">
        <v>30</v>
      </c>
      <c r="C26" t="s">
        <v>51</v>
      </c>
      <c r="D26" s="1">
        <v>20.39</v>
      </c>
      <c r="E26" s="2">
        <v>5.35</v>
      </c>
      <c r="F26" s="2">
        <v>109.09</v>
      </c>
      <c r="G26" t="s">
        <v>32</v>
      </c>
      <c r="H26" t="s">
        <v>14</v>
      </c>
      <c r="I26" t="s">
        <v>14</v>
      </c>
    </row>
    <row r="27" spans="1:9">
      <c r="A27" t="s">
        <v>55</v>
      </c>
      <c r="B27" t="s">
        <v>30</v>
      </c>
      <c r="C27" t="s">
        <v>42</v>
      </c>
      <c r="D27" s="1">
        <v>20.35</v>
      </c>
      <c r="E27" s="2">
        <v>4.85</v>
      </c>
      <c r="F27" s="2">
        <v>98.7</v>
      </c>
      <c r="G27" t="s">
        <v>32</v>
      </c>
      <c r="H27" t="s">
        <v>14</v>
      </c>
      <c r="I27" t="s">
        <v>14</v>
      </c>
    </row>
    <row r="28" spans="1:9">
      <c r="A28" t="s">
        <v>56</v>
      </c>
      <c r="B28" t="s">
        <v>30</v>
      </c>
      <c r="C28" t="s">
        <v>57</v>
      </c>
      <c r="D28" s="1">
        <v>20.36</v>
      </c>
      <c r="E28" s="2">
        <v>5.6</v>
      </c>
      <c r="F28" s="2">
        <v>114.02</v>
      </c>
      <c r="G28" t="s">
        <v>32</v>
      </c>
      <c r="H28" t="s">
        <v>14</v>
      </c>
      <c r="I28" t="s">
        <v>14</v>
      </c>
    </row>
    <row r="29" spans="1:9">
      <c r="A29" t="s">
        <v>58</v>
      </c>
      <c r="B29" t="s">
        <v>30</v>
      </c>
      <c r="C29" t="s">
        <v>42</v>
      </c>
      <c r="D29" s="1">
        <v>20.27</v>
      </c>
      <c r="E29" s="2">
        <v>4.85</v>
      </c>
      <c r="F29" s="2">
        <v>98.31</v>
      </c>
      <c r="G29" t="s">
        <v>32</v>
      </c>
      <c r="H29" t="s">
        <v>14</v>
      </c>
      <c r="I29" t="s">
        <v>14</v>
      </c>
    </row>
    <row r="30" spans="1:9">
      <c r="A30" t="s">
        <v>59</v>
      </c>
      <c r="B30" t="s">
        <v>30</v>
      </c>
      <c r="C30" t="s">
        <v>44</v>
      </c>
      <c r="D30" s="1">
        <v>20.34</v>
      </c>
      <c r="E30" s="2">
        <v>4.45</v>
      </c>
      <c r="F30" s="2">
        <v>90.51</v>
      </c>
      <c r="G30" t="s">
        <v>32</v>
      </c>
      <c r="H30" t="s">
        <v>14</v>
      </c>
      <c r="I30" t="s">
        <v>14</v>
      </c>
    </row>
    <row r="31" spans="1:9">
      <c r="A31" t="s">
        <v>60</v>
      </c>
      <c r="B31" t="s">
        <v>30</v>
      </c>
      <c r="C31" t="s">
        <v>61</v>
      </c>
      <c r="D31" s="1">
        <v>20.23</v>
      </c>
      <c r="E31" s="2">
        <v>3.25</v>
      </c>
      <c r="F31" s="2">
        <v>65.75</v>
      </c>
      <c r="G31" t="s">
        <v>32</v>
      </c>
      <c r="H31" t="s">
        <v>14</v>
      </c>
      <c r="I31" t="s">
        <v>14</v>
      </c>
    </row>
    <row r="32" spans="1:9">
      <c r="A32" t="s">
        <v>62</v>
      </c>
      <c r="B32" t="s">
        <v>30</v>
      </c>
      <c r="C32" t="s">
        <v>48</v>
      </c>
      <c r="D32" s="1">
        <v>20.36</v>
      </c>
      <c r="E32" s="2">
        <v>4.45</v>
      </c>
      <c r="F32" s="2">
        <v>90.6</v>
      </c>
      <c r="G32" t="s">
        <v>32</v>
      </c>
      <c r="H32" t="s">
        <v>14</v>
      </c>
      <c r="I32" t="s">
        <v>14</v>
      </c>
    </row>
    <row r="33" spans="1:9">
      <c r="A33" t="s">
        <v>63</v>
      </c>
      <c r="B33" t="s">
        <v>30</v>
      </c>
      <c r="C33" t="s">
        <v>64</v>
      </c>
      <c r="D33" s="1">
        <v>20.32</v>
      </c>
      <c r="E33" s="2">
        <v>3.6</v>
      </c>
      <c r="F33" s="2">
        <v>73.15</v>
      </c>
      <c r="G33" t="s">
        <v>32</v>
      </c>
      <c r="H33" t="s">
        <v>14</v>
      </c>
      <c r="I33" t="s">
        <v>14</v>
      </c>
    </row>
    <row r="34" spans="1:9">
      <c r="A34" t="s">
        <v>65</v>
      </c>
      <c r="B34" t="s">
        <v>30</v>
      </c>
      <c r="C34" t="s">
        <v>66</v>
      </c>
      <c r="D34" s="1">
        <v>20.27</v>
      </c>
      <c r="E34" s="2">
        <v>5.35</v>
      </c>
      <c r="F34" s="2">
        <v>108.44</v>
      </c>
      <c r="G34" t="s">
        <v>32</v>
      </c>
      <c r="H34" t="s">
        <v>14</v>
      </c>
      <c r="I34" t="s">
        <v>14</v>
      </c>
    </row>
    <row r="35" spans="1:9">
      <c r="A35" t="s">
        <v>67</v>
      </c>
      <c r="B35" t="s">
        <v>30</v>
      </c>
      <c r="C35" t="s">
        <v>46</v>
      </c>
      <c r="D35" s="1">
        <v>20.38</v>
      </c>
      <c r="E35" s="2">
        <v>4.3</v>
      </c>
      <c r="F35" s="2">
        <v>87.63</v>
      </c>
      <c r="G35" t="s">
        <v>32</v>
      </c>
      <c r="H35" t="s">
        <v>14</v>
      </c>
      <c r="I35" t="s">
        <v>14</v>
      </c>
    </row>
    <row r="36" spans="1:9">
      <c r="A36" t="s">
        <v>68</v>
      </c>
      <c r="B36" t="s">
        <v>30</v>
      </c>
      <c r="C36" t="s">
        <v>57</v>
      </c>
      <c r="D36" s="1">
        <v>20.39</v>
      </c>
      <c r="E36" s="2">
        <v>5.6</v>
      </c>
      <c r="F36" s="2">
        <v>114.18</v>
      </c>
      <c r="G36" t="s">
        <v>32</v>
      </c>
      <c r="H36" t="s">
        <v>14</v>
      </c>
      <c r="I36" t="s">
        <v>14</v>
      </c>
    </row>
    <row r="37" spans="1:9">
      <c r="A37" t="s">
        <v>69</v>
      </c>
      <c r="B37" t="s">
        <v>30</v>
      </c>
      <c r="C37" t="s">
        <v>42</v>
      </c>
      <c r="D37" s="1">
        <v>20.3</v>
      </c>
      <c r="E37" s="2">
        <v>4.85</v>
      </c>
      <c r="F37" s="2">
        <v>98.46</v>
      </c>
      <c r="G37" t="s">
        <v>32</v>
      </c>
      <c r="H37" t="s">
        <v>14</v>
      </c>
      <c r="I37" t="s">
        <v>14</v>
      </c>
    </row>
    <row r="38" spans="1:9">
      <c r="A38" t="s">
        <v>70</v>
      </c>
      <c r="B38" t="s">
        <v>30</v>
      </c>
      <c r="C38" t="s">
        <v>46</v>
      </c>
      <c r="D38" s="1">
        <v>20.37</v>
      </c>
      <c r="E38" s="2">
        <v>4.3</v>
      </c>
      <c r="F38" s="2">
        <v>87.59</v>
      </c>
      <c r="G38" t="s">
        <v>32</v>
      </c>
      <c r="H38" t="s">
        <v>14</v>
      </c>
      <c r="I38" t="s">
        <v>14</v>
      </c>
    </row>
    <row r="39" spans="1:9">
      <c r="A39" t="s">
        <v>71</v>
      </c>
      <c r="B39" t="s">
        <v>30</v>
      </c>
      <c r="C39" t="s">
        <v>44</v>
      </c>
      <c r="D39" s="1">
        <v>20.36</v>
      </c>
      <c r="E39" s="2">
        <v>4.45</v>
      </c>
      <c r="F39" s="2">
        <v>90.6</v>
      </c>
      <c r="G39" t="s">
        <v>32</v>
      </c>
      <c r="H39" t="s">
        <v>14</v>
      </c>
      <c r="I39" t="s">
        <v>14</v>
      </c>
    </row>
    <row r="40" spans="1:9">
      <c r="A40" t="s">
        <v>72</v>
      </c>
      <c r="B40" t="s">
        <v>30</v>
      </c>
      <c r="C40" t="s">
        <v>42</v>
      </c>
      <c r="D40" s="1">
        <v>20.26</v>
      </c>
      <c r="E40" s="2">
        <v>4.85</v>
      </c>
      <c r="F40" s="2">
        <v>98.26</v>
      </c>
      <c r="G40" t="s">
        <v>32</v>
      </c>
      <c r="H40" t="s">
        <v>14</v>
      </c>
      <c r="I40" t="s">
        <v>14</v>
      </c>
    </row>
    <row r="41" spans="1:9">
      <c r="A41" t="s">
        <v>73</v>
      </c>
      <c r="B41" t="s">
        <v>30</v>
      </c>
      <c r="C41" t="s">
        <v>74</v>
      </c>
      <c r="D41" s="1">
        <v>20.46</v>
      </c>
      <c r="E41" s="2">
        <v>5.6</v>
      </c>
      <c r="F41" s="2">
        <v>114.58</v>
      </c>
      <c r="G41" t="s">
        <v>32</v>
      </c>
      <c r="H41" t="s">
        <v>14</v>
      </c>
      <c r="I41" t="s">
        <v>14</v>
      </c>
    </row>
    <row r="42" spans="1:9">
      <c r="A42" t="s">
        <v>75</v>
      </c>
      <c r="B42" t="s">
        <v>30</v>
      </c>
      <c r="C42" t="s">
        <v>57</v>
      </c>
      <c r="D42" s="1">
        <v>20.49</v>
      </c>
      <c r="E42" s="2">
        <v>5.6</v>
      </c>
      <c r="F42" s="2">
        <v>114.74</v>
      </c>
      <c r="G42" t="s">
        <v>32</v>
      </c>
      <c r="H42" t="s">
        <v>14</v>
      </c>
      <c r="I42" t="s">
        <v>14</v>
      </c>
    </row>
    <row r="43" spans="1:9">
      <c r="A43" t="s">
        <v>76</v>
      </c>
      <c r="B43" t="s">
        <v>30</v>
      </c>
      <c r="C43" t="s">
        <v>77</v>
      </c>
      <c r="D43" s="1">
        <v>20.37</v>
      </c>
      <c r="E43" s="2">
        <v>5.35</v>
      </c>
      <c r="F43" s="2">
        <v>108.98</v>
      </c>
      <c r="G43" t="s">
        <v>32</v>
      </c>
      <c r="H43" t="s">
        <v>14</v>
      </c>
      <c r="I43" t="s">
        <v>14</v>
      </c>
    </row>
    <row r="44" spans="1:9">
      <c r="A44" t="s">
        <v>78</v>
      </c>
      <c r="B44" t="s">
        <v>30</v>
      </c>
      <c r="C44" t="s">
        <v>53</v>
      </c>
      <c r="D44" s="1">
        <v>20.53</v>
      </c>
      <c r="E44" s="2">
        <v>4.3</v>
      </c>
      <c r="F44" s="2">
        <v>88.28</v>
      </c>
      <c r="G44" t="s">
        <v>32</v>
      </c>
      <c r="H44" t="s">
        <v>14</v>
      </c>
      <c r="I44" t="s">
        <v>14</v>
      </c>
    </row>
    <row r="45" spans="1:9">
      <c r="A45" t="s">
        <v>79</v>
      </c>
      <c r="B45" t="s">
        <v>30</v>
      </c>
      <c r="C45" t="s">
        <v>42</v>
      </c>
      <c r="D45" s="1">
        <v>20.43</v>
      </c>
      <c r="E45" s="2">
        <v>4.85</v>
      </c>
      <c r="F45" s="2">
        <v>99.09</v>
      </c>
      <c r="G45" t="s">
        <v>32</v>
      </c>
      <c r="H45" t="s">
        <v>14</v>
      </c>
      <c r="I45" t="s">
        <v>14</v>
      </c>
    </row>
    <row r="46" spans="1:9">
      <c r="A46" t="s">
        <v>80</v>
      </c>
      <c r="B46" t="s">
        <v>30</v>
      </c>
      <c r="C46" t="s">
        <v>81</v>
      </c>
      <c r="D46" s="1">
        <v>20.46</v>
      </c>
      <c r="E46" s="2">
        <v>6.1</v>
      </c>
      <c r="F46" s="2">
        <v>124.81</v>
      </c>
      <c r="G46" t="s">
        <v>32</v>
      </c>
      <c r="H46" t="s">
        <v>14</v>
      </c>
      <c r="I46" t="s">
        <v>14</v>
      </c>
    </row>
    <row r="47" spans="1:9">
      <c r="A47" t="s">
        <v>82</v>
      </c>
      <c r="B47" t="s">
        <v>30</v>
      </c>
      <c r="C47" t="s">
        <v>83</v>
      </c>
      <c r="D47" s="1">
        <v>20.43</v>
      </c>
      <c r="E47" s="2">
        <v>5.35</v>
      </c>
      <c r="F47" s="2">
        <v>109.3</v>
      </c>
      <c r="G47" t="s">
        <v>32</v>
      </c>
      <c r="H47" t="s">
        <v>14</v>
      </c>
      <c r="I47" t="s">
        <v>14</v>
      </c>
    </row>
    <row r="48" spans="1:9">
      <c r="A48" t="s">
        <v>84</v>
      </c>
      <c r="B48" t="s">
        <v>30</v>
      </c>
      <c r="C48" t="s">
        <v>44</v>
      </c>
      <c r="D48" s="1">
        <v>20.47</v>
      </c>
      <c r="E48" s="2">
        <v>4.45</v>
      </c>
      <c r="F48" s="2">
        <v>91.09</v>
      </c>
      <c r="G48" t="s">
        <v>32</v>
      </c>
      <c r="H48" t="s">
        <v>14</v>
      </c>
      <c r="I48" t="s">
        <v>14</v>
      </c>
    </row>
    <row r="49" spans="1:9">
      <c r="A49" t="s">
        <v>85</v>
      </c>
      <c r="B49" t="s">
        <v>30</v>
      </c>
      <c r="C49" t="s">
        <v>51</v>
      </c>
      <c r="D49" s="1">
        <v>20.43</v>
      </c>
      <c r="E49" s="2">
        <v>5.35</v>
      </c>
      <c r="F49" s="2">
        <v>109.3</v>
      </c>
      <c r="G49" t="s">
        <v>32</v>
      </c>
      <c r="H49" t="s">
        <v>14</v>
      </c>
      <c r="I49" t="s">
        <v>14</v>
      </c>
    </row>
    <row r="50" spans="1:9">
      <c r="A50" t="s">
        <v>86</v>
      </c>
      <c r="B50" t="s">
        <v>30</v>
      </c>
      <c r="C50" t="s">
        <v>42</v>
      </c>
      <c r="D50" s="1">
        <v>20.38</v>
      </c>
      <c r="E50" s="2">
        <v>4.85</v>
      </c>
      <c r="F50" s="2">
        <v>98.84</v>
      </c>
      <c r="G50" t="s">
        <v>32</v>
      </c>
      <c r="H50" t="s">
        <v>14</v>
      </c>
      <c r="I50" t="s">
        <v>14</v>
      </c>
    </row>
    <row r="51" spans="1:9">
      <c r="A51" t="s">
        <v>87</v>
      </c>
      <c r="B51" t="s">
        <v>30</v>
      </c>
      <c r="C51" t="s">
        <v>77</v>
      </c>
      <c r="D51" s="1">
        <v>20.51</v>
      </c>
      <c r="E51" s="2">
        <v>5.35</v>
      </c>
      <c r="F51" s="2">
        <v>109.73</v>
      </c>
      <c r="G51" t="s">
        <v>32</v>
      </c>
      <c r="H51" t="s">
        <v>14</v>
      </c>
      <c r="I51" t="s">
        <v>14</v>
      </c>
    </row>
    <row r="52" spans="1:9">
      <c r="A52" t="s">
        <v>88</v>
      </c>
      <c r="B52" t="s">
        <v>30</v>
      </c>
      <c r="C52" t="s">
        <v>66</v>
      </c>
      <c r="D52" s="1">
        <v>20.46</v>
      </c>
      <c r="E52" s="2">
        <v>5.35</v>
      </c>
      <c r="F52" s="2">
        <v>109.46</v>
      </c>
      <c r="G52" t="s">
        <v>32</v>
      </c>
      <c r="H52" t="s">
        <v>14</v>
      </c>
      <c r="I52" t="s">
        <v>14</v>
      </c>
    </row>
    <row r="53" spans="1:9">
      <c r="A53" t="s">
        <v>89</v>
      </c>
      <c r="B53" t="s">
        <v>30</v>
      </c>
      <c r="C53" t="s">
        <v>64</v>
      </c>
      <c r="D53" s="1">
        <v>20.45</v>
      </c>
      <c r="E53" s="2">
        <v>3.6</v>
      </c>
      <c r="F53" s="2">
        <v>73.62</v>
      </c>
      <c r="G53" t="s">
        <v>32</v>
      </c>
      <c r="H53" t="s">
        <v>14</v>
      </c>
      <c r="I53" t="s">
        <v>14</v>
      </c>
    </row>
    <row r="54" spans="1:9">
      <c r="A54" t="s">
        <v>90</v>
      </c>
      <c r="B54" t="s">
        <v>30</v>
      </c>
      <c r="C54" t="s">
        <v>91</v>
      </c>
      <c r="D54" s="1">
        <v>20.46</v>
      </c>
      <c r="E54" s="2">
        <v>5.05</v>
      </c>
      <c r="F54" s="2">
        <v>103.32</v>
      </c>
      <c r="G54" t="s">
        <v>32</v>
      </c>
      <c r="H54" t="s">
        <v>14</v>
      </c>
      <c r="I54" t="s">
        <v>14</v>
      </c>
    </row>
    <row r="55" spans="1:9">
      <c r="A55" t="s">
        <v>92</v>
      </c>
      <c r="B55" t="s">
        <v>30</v>
      </c>
      <c r="C55" t="s">
        <v>83</v>
      </c>
      <c r="D55" s="1">
        <v>20.47</v>
      </c>
      <c r="E55" s="2">
        <v>5.35</v>
      </c>
      <c r="F55" s="2">
        <v>109.51</v>
      </c>
      <c r="G55" t="s">
        <v>32</v>
      </c>
      <c r="H55" t="s">
        <v>14</v>
      </c>
      <c r="I55" t="s">
        <v>14</v>
      </c>
    </row>
    <row r="56" spans="1:9">
      <c r="A56" t="s">
        <v>93</v>
      </c>
      <c r="B56" t="s">
        <v>30</v>
      </c>
      <c r="C56" t="s">
        <v>66</v>
      </c>
      <c r="D56" s="1">
        <v>20.44</v>
      </c>
      <c r="E56" s="2">
        <v>5.35</v>
      </c>
      <c r="F56" s="2">
        <v>109.35</v>
      </c>
      <c r="G56" t="s">
        <v>32</v>
      </c>
      <c r="H56" t="s">
        <v>14</v>
      </c>
      <c r="I56" t="s">
        <v>14</v>
      </c>
    </row>
    <row r="57" spans="1:9">
      <c r="A57" t="s">
        <v>94</v>
      </c>
      <c r="B57" t="s">
        <v>30</v>
      </c>
      <c r="C57" t="s">
        <v>64</v>
      </c>
      <c r="D57" s="1">
        <v>20.42</v>
      </c>
      <c r="E57" s="2">
        <v>3.6</v>
      </c>
      <c r="F57" s="2">
        <v>73.51</v>
      </c>
      <c r="G57" t="s">
        <v>32</v>
      </c>
      <c r="H57" t="s">
        <v>14</v>
      </c>
      <c r="I57" t="s">
        <v>14</v>
      </c>
    </row>
    <row r="58" spans="1:9">
      <c r="A58" t="s">
        <v>95</v>
      </c>
      <c r="B58" t="s">
        <v>30</v>
      </c>
      <c r="C58" t="s">
        <v>57</v>
      </c>
      <c r="D58" s="1">
        <v>20.52</v>
      </c>
      <c r="E58" s="2">
        <v>5.6</v>
      </c>
      <c r="F58" s="2">
        <v>114.91</v>
      </c>
      <c r="G58" t="s">
        <v>32</v>
      </c>
      <c r="H58" t="s">
        <v>14</v>
      </c>
      <c r="I58" t="s">
        <v>14</v>
      </c>
    </row>
    <row r="59" spans="1:9">
      <c r="A59" t="s">
        <v>96</v>
      </c>
      <c r="B59" t="s">
        <v>30</v>
      </c>
      <c r="C59" t="s">
        <v>97</v>
      </c>
      <c r="D59" s="1">
        <v>20.53</v>
      </c>
      <c r="E59" s="2">
        <v>6.1</v>
      </c>
      <c r="F59" s="2">
        <v>125.23</v>
      </c>
      <c r="G59" t="s">
        <v>32</v>
      </c>
      <c r="H59" t="s">
        <v>14</v>
      </c>
      <c r="I59" t="s">
        <v>14</v>
      </c>
    </row>
    <row r="60" spans="1:9">
      <c r="A60" t="s">
        <v>98</v>
      </c>
      <c r="B60" t="s">
        <v>30</v>
      </c>
      <c r="C60" t="s">
        <v>64</v>
      </c>
      <c r="D60" s="1">
        <v>20.43</v>
      </c>
      <c r="E60" s="2">
        <v>3.6</v>
      </c>
      <c r="F60" s="2">
        <v>73.55</v>
      </c>
      <c r="G60" t="s">
        <v>32</v>
      </c>
      <c r="H60" t="s">
        <v>14</v>
      </c>
      <c r="I60" t="s">
        <v>14</v>
      </c>
    </row>
    <row r="61" spans="1:9">
      <c r="A61" t="s">
        <v>99</v>
      </c>
      <c r="B61" t="s">
        <v>30</v>
      </c>
      <c r="C61" t="s">
        <v>44</v>
      </c>
      <c r="D61" s="1">
        <v>20.44</v>
      </c>
      <c r="E61" s="2">
        <v>4.45</v>
      </c>
      <c r="F61" s="2">
        <v>90.96</v>
      </c>
      <c r="G61" t="s">
        <v>32</v>
      </c>
      <c r="H61" t="s">
        <v>14</v>
      </c>
      <c r="I61" t="s">
        <v>14</v>
      </c>
    </row>
    <row r="62" spans="1:9">
      <c r="A62" t="s">
        <v>100</v>
      </c>
      <c r="B62" t="s">
        <v>30</v>
      </c>
      <c r="C62" t="s">
        <v>101</v>
      </c>
      <c r="D62" s="1">
        <v>20.5</v>
      </c>
      <c r="E62" s="2">
        <v>5.35</v>
      </c>
      <c r="F62" s="2">
        <v>109.68</v>
      </c>
      <c r="G62" t="s">
        <v>32</v>
      </c>
      <c r="H62" t="s">
        <v>14</v>
      </c>
      <c r="I62" t="s">
        <v>14</v>
      </c>
    </row>
    <row r="63" spans="1:9">
      <c r="A63" t="s">
        <v>102</v>
      </c>
      <c r="B63" t="s">
        <v>30</v>
      </c>
      <c r="C63" t="s">
        <v>51</v>
      </c>
      <c r="D63" s="1">
        <v>20.42</v>
      </c>
      <c r="E63" s="2">
        <v>5.35</v>
      </c>
      <c r="F63" s="2">
        <v>109.25</v>
      </c>
      <c r="G63" t="s">
        <v>32</v>
      </c>
      <c r="H63" t="s">
        <v>14</v>
      </c>
      <c r="I63" t="s">
        <v>14</v>
      </c>
    </row>
    <row r="64" spans="1:9">
      <c r="A64" t="s">
        <v>103</v>
      </c>
      <c r="B64" t="s">
        <v>30</v>
      </c>
      <c r="C64" t="s">
        <v>83</v>
      </c>
      <c r="D64" s="1">
        <v>20.44</v>
      </c>
      <c r="E64" s="2">
        <v>5.35</v>
      </c>
      <c r="F64" s="2">
        <v>109.35</v>
      </c>
      <c r="G64" t="s">
        <v>32</v>
      </c>
      <c r="H64" t="s">
        <v>14</v>
      </c>
      <c r="I64" t="s">
        <v>14</v>
      </c>
    </row>
    <row r="65" spans="1:9">
      <c r="A65" t="s">
        <v>104</v>
      </c>
      <c r="B65" t="s">
        <v>30</v>
      </c>
      <c r="C65" t="s">
        <v>105</v>
      </c>
      <c r="D65" s="1">
        <v>20.43</v>
      </c>
      <c r="E65" s="2">
        <v>4.85</v>
      </c>
      <c r="F65" s="2">
        <v>99.09</v>
      </c>
      <c r="G65" t="s">
        <v>32</v>
      </c>
      <c r="H65" t="s">
        <v>14</v>
      </c>
      <c r="I65" t="s">
        <v>14</v>
      </c>
    </row>
    <row r="66" spans="1:9">
      <c r="A66" t="s">
        <v>106</v>
      </c>
      <c r="B66" t="s">
        <v>30</v>
      </c>
      <c r="C66" t="s">
        <v>64</v>
      </c>
      <c r="D66" s="1">
        <v>20.43</v>
      </c>
      <c r="E66" s="2">
        <v>3.6</v>
      </c>
      <c r="F66" s="2">
        <v>73.55</v>
      </c>
      <c r="G66" t="s">
        <v>32</v>
      </c>
      <c r="H66" t="s">
        <v>14</v>
      </c>
      <c r="I66" t="s">
        <v>14</v>
      </c>
    </row>
    <row r="67" spans="1:9">
      <c r="A67" t="s">
        <v>107</v>
      </c>
      <c r="B67" t="s">
        <v>30</v>
      </c>
      <c r="C67" t="s">
        <v>44</v>
      </c>
      <c r="D67" s="1">
        <v>20.41</v>
      </c>
      <c r="E67" s="2">
        <v>4.45</v>
      </c>
      <c r="F67" s="2">
        <v>90.82</v>
      </c>
      <c r="G67" t="s">
        <v>32</v>
      </c>
      <c r="H67" t="s">
        <v>14</v>
      </c>
      <c r="I67" t="s">
        <v>14</v>
      </c>
    </row>
    <row r="68" spans="1:9">
      <c r="A68" t="s">
        <v>108</v>
      </c>
      <c r="B68" t="s">
        <v>30</v>
      </c>
      <c r="C68" t="s">
        <v>51</v>
      </c>
      <c r="D68" s="1">
        <v>20.43</v>
      </c>
      <c r="E68" s="2">
        <v>5.35</v>
      </c>
      <c r="F68" s="2">
        <v>109.3</v>
      </c>
      <c r="G68" t="s">
        <v>32</v>
      </c>
      <c r="H68" t="s">
        <v>14</v>
      </c>
      <c r="I68" t="s">
        <v>14</v>
      </c>
    </row>
    <row r="69" spans="1:9">
      <c r="A69" t="s">
        <v>109</v>
      </c>
      <c r="B69" t="s">
        <v>110</v>
      </c>
      <c r="C69" t="s">
        <v>111</v>
      </c>
      <c r="D69" s="1">
        <v>18.85</v>
      </c>
      <c r="E69" s="2">
        <v>6.1</v>
      </c>
      <c r="F69" s="2">
        <v>114.98</v>
      </c>
      <c r="G69" t="s">
        <v>112</v>
      </c>
      <c r="H69" t="s">
        <v>14</v>
      </c>
      <c r="I69" t="s">
        <v>14</v>
      </c>
    </row>
    <row r="70" spans="1:9">
      <c r="A70" t="s">
        <v>113</v>
      </c>
      <c r="B70" t="s">
        <v>110</v>
      </c>
      <c r="C70" t="s">
        <v>114</v>
      </c>
      <c r="D70" s="1">
        <v>18.89</v>
      </c>
      <c r="E70" s="2">
        <v>4.3</v>
      </c>
      <c r="F70" s="2">
        <v>81.23</v>
      </c>
      <c r="G70" t="s">
        <v>112</v>
      </c>
      <c r="H70" t="s">
        <v>14</v>
      </c>
      <c r="I70" t="s">
        <v>14</v>
      </c>
    </row>
    <row r="71" spans="1:9">
      <c r="A71" t="s">
        <v>115</v>
      </c>
      <c r="B71" t="s">
        <v>110</v>
      </c>
      <c r="C71" t="s">
        <v>116</v>
      </c>
      <c r="D71" s="1">
        <v>18.85</v>
      </c>
      <c r="E71" s="2">
        <v>5.85</v>
      </c>
      <c r="F71" s="2">
        <v>110.27</v>
      </c>
      <c r="G71" t="s">
        <v>112</v>
      </c>
      <c r="H71" t="s">
        <v>14</v>
      </c>
      <c r="I71" t="s">
        <v>14</v>
      </c>
    </row>
    <row r="72" spans="1:9">
      <c r="A72" t="s">
        <v>117</v>
      </c>
      <c r="B72" t="s">
        <v>110</v>
      </c>
      <c r="C72" t="s">
        <v>118</v>
      </c>
      <c r="D72" s="1">
        <v>18.8</v>
      </c>
      <c r="E72" s="2">
        <v>5.85</v>
      </c>
      <c r="F72" s="2">
        <v>109.98</v>
      </c>
      <c r="G72" t="s">
        <v>112</v>
      </c>
      <c r="H72" t="s">
        <v>14</v>
      </c>
      <c r="I72" t="s">
        <v>14</v>
      </c>
    </row>
    <row r="73" spans="1:9">
      <c r="A73" t="s">
        <v>119</v>
      </c>
      <c r="B73" t="s">
        <v>110</v>
      </c>
      <c r="C73" t="s">
        <v>118</v>
      </c>
      <c r="D73" s="1">
        <v>18.49</v>
      </c>
      <c r="E73" s="2">
        <v>5.85</v>
      </c>
      <c r="F73" s="2">
        <v>108.17</v>
      </c>
      <c r="G73" t="s">
        <v>112</v>
      </c>
      <c r="H73" t="s">
        <v>14</v>
      </c>
      <c r="I73" t="s">
        <v>14</v>
      </c>
    </row>
    <row r="74" spans="1:9">
      <c r="A74" t="s">
        <v>120</v>
      </c>
      <c r="B74" t="s">
        <v>110</v>
      </c>
      <c r="C74" t="s">
        <v>114</v>
      </c>
      <c r="D74" s="1">
        <v>18.41</v>
      </c>
      <c r="E74" s="2">
        <v>4.3</v>
      </c>
      <c r="F74" s="2">
        <v>79.16</v>
      </c>
      <c r="G74" t="s">
        <v>112</v>
      </c>
      <c r="H74" t="s">
        <v>14</v>
      </c>
      <c r="I74" t="s">
        <v>14</v>
      </c>
    </row>
    <row r="75" spans="1:9">
      <c r="A75" t="s">
        <v>121</v>
      </c>
      <c r="B75" t="s">
        <v>110</v>
      </c>
      <c r="C75" t="s">
        <v>122</v>
      </c>
      <c r="D75" s="1">
        <v>18.44</v>
      </c>
      <c r="E75" s="2">
        <v>5.85</v>
      </c>
      <c r="F75" s="2">
        <v>107.87</v>
      </c>
      <c r="G75" t="s">
        <v>112</v>
      </c>
      <c r="H75" t="s">
        <v>14</v>
      </c>
      <c r="I75" t="s">
        <v>14</v>
      </c>
    </row>
    <row r="76" spans="1:9">
      <c r="A76" t="s">
        <v>123</v>
      </c>
      <c r="B76" t="s">
        <v>110</v>
      </c>
      <c r="C76" t="s">
        <v>116</v>
      </c>
      <c r="D76" s="1">
        <v>18.56</v>
      </c>
      <c r="E76" s="2">
        <v>5.85</v>
      </c>
      <c r="F76" s="2">
        <v>108.58</v>
      </c>
      <c r="G76" t="s">
        <v>112</v>
      </c>
      <c r="H76" t="s">
        <v>14</v>
      </c>
      <c r="I76" t="s">
        <v>14</v>
      </c>
    </row>
    <row r="77" spans="1:9">
      <c r="A77" t="s">
        <v>124</v>
      </c>
      <c r="B77" t="s">
        <v>125</v>
      </c>
      <c r="C77" t="s">
        <v>126</v>
      </c>
      <c r="D77" s="1">
        <v>23.21</v>
      </c>
      <c r="E77" s="2">
        <v>4.85</v>
      </c>
      <c r="F77" s="2">
        <v>112.57</v>
      </c>
      <c r="G77" t="s">
        <v>127</v>
      </c>
      <c r="H77" t="s">
        <v>14</v>
      </c>
      <c r="I77" t="s">
        <v>14</v>
      </c>
    </row>
    <row r="78" spans="1:9">
      <c r="A78" t="s">
        <v>128</v>
      </c>
      <c r="B78" t="s">
        <v>125</v>
      </c>
      <c r="C78" t="s">
        <v>129</v>
      </c>
      <c r="D78" s="1">
        <v>23.21</v>
      </c>
      <c r="E78" s="2">
        <v>5.05</v>
      </c>
      <c r="F78" s="2">
        <v>117.21</v>
      </c>
      <c r="G78" t="s">
        <v>127</v>
      </c>
      <c r="H78" t="s">
        <v>14</v>
      </c>
      <c r="I78" t="s">
        <v>14</v>
      </c>
    </row>
    <row r="79" spans="1:9">
      <c r="A79" t="s">
        <v>130</v>
      </c>
      <c r="B79" t="s">
        <v>125</v>
      </c>
      <c r="C79" t="s">
        <v>131</v>
      </c>
      <c r="D79" s="1">
        <v>23.2</v>
      </c>
      <c r="E79" s="2">
        <v>4.1</v>
      </c>
      <c r="F79" s="2">
        <v>95.12</v>
      </c>
      <c r="G79" t="s">
        <v>127</v>
      </c>
      <c r="H79" t="s">
        <v>14</v>
      </c>
      <c r="I79" t="s">
        <v>14</v>
      </c>
    </row>
    <row r="80" spans="1:9">
      <c r="A80" t="s">
        <v>132</v>
      </c>
      <c r="B80" t="s">
        <v>125</v>
      </c>
      <c r="C80" t="s">
        <v>133</v>
      </c>
      <c r="D80" s="1">
        <v>23.17</v>
      </c>
      <c r="E80" s="2">
        <v>5.05</v>
      </c>
      <c r="F80" s="2">
        <v>117.01</v>
      </c>
      <c r="G80" t="s">
        <v>127</v>
      </c>
      <c r="H80" t="s">
        <v>14</v>
      </c>
      <c r="I80" t="s">
        <v>14</v>
      </c>
    </row>
    <row r="81" spans="1:9">
      <c r="A81" t="s">
        <v>134</v>
      </c>
      <c r="B81" t="s">
        <v>125</v>
      </c>
      <c r="C81" t="s">
        <v>133</v>
      </c>
      <c r="D81" s="1">
        <v>23.21</v>
      </c>
      <c r="E81" s="2">
        <v>5.05</v>
      </c>
      <c r="F81" s="2">
        <v>117.21</v>
      </c>
      <c r="G81" t="s">
        <v>127</v>
      </c>
      <c r="H81" t="s">
        <v>14</v>
      </c>
      <c r="I81" t="s">
        <v>14</v>
      </c>
    </row>
    <row r="82" spans="1:9">
      <c r="A82" t="s">
        <v>135</v>
      </c>
      <c r="B82" t="s">
        <v>125</v>
      </c>
      <c r="C82" t="s">
        <v>131</v>
      </c>
      <c r="D82" s="1">
        <v>23.2</v>
      </c>
      <c r="E82" s="2">
        <v>4.1</v>
      </c>
      <c r="F82" s="2">
        <v>95.12</v>
      </c>
      <c r="G82" t="s">
        <v>127</v>
      </c>
      <c r="H82" t="s">
        <v>14</v>
      </c>
      <c r="I82" t="s">
        <v>14</v>
      </c>
    </row>
    <row r="83" spans="1:9">
      <c r="A83" t="s">
        <v>136</v>
      </c>
      <c r="B83" t="s">
        <v>125</v>
      </c>
      <c r="C83" t="s">
        <v>129</v>
      </c>
      <c r="D83" s="1">
        <v>23.21</v>
      </c>
      <c r="E83" s="2">
        <v>5.05</v>
      </c>
      <c r="F83" s="2">
        <v>117.21</v>
      </c>
      <c r="G83" t="s">
        <v>127</v>
      </c>
      <c r="H83" t="s">
        <v>14</v>
      </c>
      <c r="I83" t="s">
        <v>14</v>
      </c>
    </row>
    <row r="84" spans="1:9">
      <c r="A84" t="s">
        <v>137</v>
      </c>
      <c r="B84" t="s">
        <v>125</v>
      </c>
      <c r="C84" t="s">
        <v>133</v>
      </c>
      <c r="D84" s="1">
        <v>23.16</v>
      </c>
      <c r="E84" s="2">
        <v>5.05</v>
      </c>
      <c r="F84" s="2">
        <v>116.96</v>
      </c>
      <c r="G84" t="s">
        <v>127</v>
      </c>
      <c r="H84" t="s">
        <v>14</v>
      </c>
      <c r="I84" t="s">
        <v>14</v>
      </c>
    </row>
    <row r="85" spans="1:9">
      <c r="A85" t="s">
        <v>138</v>
      </c>
      <c r="B85" t="s">
        <v>125</v>
      </c>
      <c r="C85" t="s">
        <v>139</v>
      </c>
      <c r="D85" s="1">
        <v>23.23</v>
      </c>
      <c r="E85" s="2">
        <v>4.1</v>
      </c>
      <c r="F85" s="2">
        <v>95.24</v>
      </c>
      <c r="G85" t="s">
        <v>127</v>
      </c>
      <c r="H85" t="s">
        <v>14</v>
      </c>
      <c r="I85" t="s">
        <v>14</v>
      </c>
    </row>
    <row r="86" spans="1:9">
      <c r="A86" t="s">
        <v>140</v>
      </c>
      <c r="B86" t="s">
        <v>125</v>
      </c>
      <c r="C86" t="s">
        <v>126</v>
      </c>
      <c r="D86" s="1">
        <v>23.19</v>
      </c>
      <c r="E86" s="2">
        <v>4.85</v>
      </c>
      <c r="F86" s="2">
        <v>112.47</v>
      </c>
      <c r="G86" t="s">
        <v>127</v>
      </c>
      <c r="H86" t="s">
        <v>14</v>
      </c>
      <c r="I86" t="s">
        <v>14</v>
      </c>
    </row>
    <row r="87" spans="1:9">
      <c r="A87" t="s">
        <v>141</v>
      </c>
      <c r="B87" t="s">
        <v>125</v>
      </c>
      <c r="C87" t="s">
        <v>126</v>
      </c>
      <c r="D87" s="1">
        <v>23.15</v>
      </c>
      <c r="E87" s="2">
        <v>4.85</v>
      </c>
      <c r="F87" s="2">
        <v>112.28</v>
      </c>
      <c r="G87" t="s">
        <v>127</v>
      </c>
      <c r="H87" t="s">
        <v>14</v>
      </c>
      <c r="I87" t="s">
        <v>14</v>
      </c>
    </row>
    <row r="88" spans="1:9">
      <c r="A88" t="s">
        <v>142</v>
      </c>
      <c r="B88" t="s">
        <v>125</v>
      </c>
      <c r="C88" t="s">
        <v>133</v>
      </c>
      <c r="D88" s="1">
        <v>23.14</v>
      </c>
      <c r="E88" s="2">
        <v>5.05</v>
      </c>
      <c r="F88" s="2">
        <v>116.86</v>
      </c>
      <c r="G88" t="s">
        <v>127</v>
      </c>
      <c r="H88" t="s">
        <v>14</v>
      </c>
      <c r="I88" t="s">
        <v>14</v>
      </c>
    </row>
    <row r="89" spans="1:9">
      <c r="A89" t="s">
        <v>143</v>
      </c>
      <c r="B89" t="s">
        <v>125</v>
      </c>
      <c r="C89" t="s">
        <v>131</v>
      </c>
      <c r="D89" s="1">
        <v>23.2</v>
      </c>
      <c r="E89" s="2">
        <v>4.1</v>
      </c>
      <c r="F89" s="2">
        <v>95.12</v>
      </c>
      <c r="G89" t="s">
        <v>127</v>
      </c>
      <c r="H89" t="s">
        <v>14</v>
      </c>
      <c r="I89" t="s">
        <v>14</v>
      </c>
    </row>
    <row r="90" spans="1:9">
      <c r="A90" t="s">
        <v>144</v>
      </c>
      <c r="B90" t="s">
        <v>125</v>
      </c>
      <c r="C90" t="s">
        <v>139</v>
      </c>
      <c r="D90" s="1">
        <v>23.19</v>
      </c>
      <c r="E90" s="2">
        <v>4.1</v>
      </c>
      <c r="F90" s="2">
        <v>95.08</v>
      </c>
      <c r="G90" t="s">
        <v>127</v>
      </c>
      <c r="H90" t="s">
        <v>14</v>
      </c>
      <c r="I90" t="s">
        <v>14</v>
      </c>
    </row>
    <row r="91" spans="1:9">
      <c r="A91" t="s">
        <v>145</v>
      </c>
      <c r="B91" t="s">
        <v>125</v>
      </c>
      <c r="C91" t="s">
        <v>139</v>
      </c>
      <c r="D91" s="1">
        <v>23.17</v>
      </c>
      <c r="E91" s="2">
        <v>4.1</v>
      </c>
      <c r="F91" s="2">
        <v>95</v>
      </c>
      <c r="G91" t="s">
        <v>127</v>
      </c>
      <c r="H91" t="s">
        <v>14</v>
      </c>
      <c r="I91" t="s">
        <v>14</v>
      </c>
    </row>
    <row r="92" spans="1:9">
      <c r="A92" t="s">
        <v>146</v>
      </c>
      <c r="B92" t="s">
        <v>125</v>
      </c>
      <c r="C92" t="s">
        <v>139</v>
      </c>
      <c r="D92" s="1">
        <v>23.21</v>
      </c>
      <c r="E92" s="2">
        <v>4.1</v>
      </c>
      <c r="F92" s="2">
        <v>95.16</v>
      </c>
      <c r="G92" t="s">
        <v>127</v>
      </c>
      <c r="H92" t="s">
        <v>14</v>
      </c>
      <c r="I92" t="s">
        <v>14</v>
      </c>
    </row>
    <row r="93" spans="1:9">
      <c r="A93" t="s">
        <v>147</v>
      </c>
      <c r="B93" t="s">
        <v>125</v>
      </c>
      <c r="C93" t="s">
        <v>126</v>
      </c>
      <c r="D93" s="1">
        <v>23.2</v>
      </c>
      <c r="E93" s="2">
        <v>4.85</v>
      </c>
      <c r="F93" s="2">
        <v>112.52</v>
      </c>
      <c r="G93" t="s">
        <v>127</v>
      </c>
      <c r="H93" t="s">
        <v>14</v>
      </c>
      <c r="I93" t="s">
        <v>14</v>
      </c>
    </row>
    <row r="94" spans="1:9">
      <c r="A94" t="s">
        <v>148</v>
      </c>
      <c r="B94" t="s">
        <v>125</v>
      </c>
      <c r="C94" t="s">
        <v>129</v>
      </c>
      <c r="D94" s="1">
        <v>22.34</v>
      </c>
      <c r="E94" s="2">
        <v>5.05</v>
      </c>
      <c r="F94" s="2">
        <v>112.82</v>
      </c>
      <c r="G94" t="s">
        <v>127</v>
      </c>
      <c r="H94" t="s">
        <v>14</v>
      </c>
      <c r="I94" t="s">
        <v>14</v>
      </c>
    </row>
    <row r="95" spans="1:9">
      <c r="A95" t="s">
        <v>149</v>
      </c>
      <c r="B95" t="s">
        <v>125</v>
      </c>
      <c r="C95" t="s">
        <v>131</v>
      </c>
      <c r="D95" s="1">
        <v>22.75</v>
      </c>
      <c r="E95" s="2">
        <v>4.1</v>
      </c>
      <c r="F95" s="2">
        <v>93.28</v>
      </c>
      <c r="G95" t="s">
        <v>127</v>
      </c>
      <c r="H95" t="s">
        <v>14</v>
      </c>
      <c r="I95" t="s">
        <v>14</v>
      </c>
    </row>
    <row r="96" spans="1:9">
      <c r="A96" t="s">
        <v>150</v>
      </c>
      <c r="B96" t="s">
        <v>125</v>
      </c>
      <c r="C96" t="s">
        <v>151</v>
      </c>
      <c r="D96" s="1">
        <v>23.05</v>
      </c>
      <c r="E96" s="2">
        <v>4.85</v>
      </c>
      <c r="F96" s="2">
        <v>111.79</v>
      </c>
      <c r="G96" t="s">
        <v>127</v>
      </c>
      <c r="H96" t="s">
        <v>14</v>
      </c>
      <c r="I96" t="s">
        <v>14</v>
      </c>
    </row>
    <row r="97" spans="1:9">
      <c r="A97" t="s">
        <v>152</v>
      </c>
      <c r="B97" t="s">
        <v>125</v>
      </c>
      <c r="C97" t="s">
        <v>133</v>
      </c>
      <c r="D97" s="1">
        <v>23.02</v>
      </c>
      <c r="E97" s="2">
        <v>5.05</v>
      </c>
      <c r="F97" s="2">
        <v>116.25</v>
      </c>
      <c r="G97" t="s">
        <v>127</v>
      </c>
      <c r="H97" t="s">
        <v>14</v>
      </c>
      <c r="I97" t="s">
        <v>14</v>
      </c>
    </row>
    <row r="98" spans="1:9">
      <c r="A98" t="s">
        <v>153</v>
      </c>
      <c r="B98" t="s">
        <v>125</v>
      </c>
      <c r="C98" t="s">
        <v>154</v>
      </c>
      <c r="D98" s="1">
        <v>23.04</v>
      </c>
      <c r="E98" s="2">
        <v>5.05</v>
      </c>
      <c r="F98" s="2">
        <v>116.35</v>
      </c>
      <c r="G98" t="s">
        <v>127</v>
      </c>
      <c r="H98" t="s">
        <v>14</v>
      </c>
      <c r="I98" t="s">
        <v>14</v>
      </c>
    </row>
    <row r="99" spans="1:9">
      <c r="A99" t="s">
        <v>155</v>
      </c>
      <c r="B99" t="s">
        <v>125</v>
      </c>
      <c r="C99" t="s">
        <v>139</v>
      </c>
      <c r="D99" s="1">
        <v>23.04</v>
      </c>
      <c r="E99" s="2">
        <v>4.1</v>
      </c>
      <c r="F99" s="2">
        <v>94.46</v>
      </c>
      <c r="G99" t="s">
        <v>127</v>
      </c>
      <c r="H99" t="s">
        <v>14</v>
      </c>
      <c r="I99" t="s">
        <v>14</v>
      </c>
    </row>
    <row r="100" spans="1:9">
      <c r="A100" t="s">
        <v>156</v>
      </c>
      <c r="B100" t="s">
        <v>125</v>
      </c>
      <c r="C100" t="s">
        <v>126</v>
      </c>
      <c r="D100" s="1">
        <v>23</v>
      </c>
      <c r="E100" s="2">
        <v>4.85</v>
      </c>
      <c r="F100" s="2">
        <v>111.55</v>
      </c>
      <c r="G100" t="s">
        <v>127</v>
      </c>
      <c r="H100" t="s">
        <v>14</v>
      </c>
      <c r="I100" t="s">
        <v>14</v>
      </c>
    </row>
    <row r="101" spans="1:9">
      <c r="A101" t="s">
        <v>157</v>
      </c>
      <c r="B101" t="s">
        <v>125</v>
      </c>
      <c r="C101" t="s">
        <v>151</v>
      </c>
      <c r="D101" s="1">
        <v>23.01</v>
      </c>
      <c r="E101" s="2">
        <v>4.85</v>
      </c>
      <c r="F101" s="2">
        <v>111.6</v>
      </c>
      <c r="G101" t="s">
        <v>127</v>
      </c>
      <c r="H101" t="s">
        <v>14</v>
      </c>
      <c r="I101" t="s">
        <v>14</v>
      </c>
    </row>
    <row r="102" spans="1:9">
      <c r="A102" t="s">
        <v>158</v>
      </c>
      <c r="B102" t="s">
        <v>125</v>
      </c>
      <c r="C102" t="s">
        <v>139</v>
      </c>
      <c r="D102" s="1">
        <v>23.04</v>
      </c>
      <c r="E102" s="2">
        <v>4.1</v>
      </c>
      <c r="F102" s="2">
        <v>94.46</v>
      </c>
      <c r="G102" t="s">
        <v>127</v>
      </c>
      <c r="H102" t="s">
        <v>14</v>
      </c>
      <c r="I102" t="s">
        <v>14</v>
      </c>
    </row>
    <row r="103" spans="1:9">
      <c r="A103" t="s">
        <v>159</v>
      </c>
      <c r="B103" t="s">
        <v>125</v>
      </c>
      <c r="C103" t="s">
        <v>160</v>
      </c>
      <c r="D103" s="1">
        <v>23.03</v>
      </c>
      <c r="E103" s="2">
        <v>5.05</v>
      </c>
      <c r="F103" s="2">
        <v>116.3</v>
      </c>
      <c r="G103" t="s">
        <v>127</v>
      </c>
      <c r="H103" t="s">
        <v>14</v>
      </c>
      <c r="I103" t="s">
        <v>14</v>
      </c>
    </row>
    <row r="104" spans="1:9">
      <c r="A104" t="s">
        <v>161</v>
      </c>
      <c r="B104" t="s">
        <v>125</v>
      </c>
      <c r="C104" t="s">
        <v>160</v>
      </c>
      <c r="D104" s="1">
        <v>23.04</v>
      </c>
      <c r="E104" s="2">
        <v>5.05</v>
      </c>
      <c r="F104" s="2">
        <v>116.35</v>
      </c>
      <c r="G104" t="s">
        <v>127</v>
      </c>
      <c r="H104" t="s">
        <v>14</v>
      </c>
      <c r="I104" t="s">
        <v>14</v>
      </c>
    </row>
    <row r="105" spans="1:9">
      <c r="A105" t="s">
        <v>162</v>
      </c>
      <c r="B105" t="s">
        <v>125</v>
      </c>
      <c r="C105" t="s">
        <v>133</v>
      </c>
      <c r="D105" s="1">
        <v>23.02</v>
      </c>
      <c r="E105" s="2">
        <v>5.05</v>
      </c>
      <c r="F105" s="2">
        <v>116.25</v>
      </c>
      <c r="G105" t="s">
        <v>127</v>
      </c>
      <c r="H105" t="s">
        <v>14</v>
      </c>
      <c r="I105" t="s">
        <v>14</v>
      </c>
    </row>
    <row r="106" spans="1:9">
      <c r="A106" t="s">
        <v>163</v>
      </c>
      <c r="B106" t="s">
        <v>125</v>
      </c>
      <c r="C106" t="s">
        <v>154</v>
      </c>
      <c r="D106" s="1">
        <v>22.99</v>
      </c>
      <c r="E106" s="2">
        <v>5.05</v>
      </c>
      <c r="F106" s="2">
        <v>116.1</v>
      </c>
      <c r="G106" t="s">
        <v>127</v>
      </c>
      <c r="H106" t="s">
        <v>14</v>
      </c>
      <c r="I106" t="s">
        <v>14</v>
      </c>
    </row>
    <row r="107" spans="1:9">
      <c r="A107" t="s">
        <v>164</v>
      </c>
      <c r="B107" t="s">
        <v>125</v>
      </c>
      <c r="C107" t="s">
        <v>165</v>
      </c>
      <c r="D107" s="1">
        <v>22.98</v>
      </c>
      <c r="E107" s="2">
        <v>5.05</v>
      </c>
      <c r="F107" s="2">
        <v>116.05</v>
      </c>
      <c r="G107" t="s">
        <v>127</v>
      </c>
      <c r="H107" t="s">
        <v>14</v>
      </c>
      <c r="I107" t="s">
        <v>14</v>
      </c>
    </row>
    <row r="108" spans="1:9">
      <c r="A108" t="s">
        <v>166</v>
      </c>
      <c r="B108" t="s">
        <v>125</v>
      </c>
      <c r="C108" t="s">
        <v>133</v>
      </c>
      <c r="D108" s="1">
        <v>22.99</v>
      </c>
      <c r="E108" s="2">
        <v>5.05</v>
      </c>
      <c r="F108" s="2">
        <v>116.1</v>
      </c>
      <c r="G108" t="s">
        <v>127</v>
      </c>
      <c r="H108" t="s">
        <v>14</v>
      </c>
      <c r="I108" t="s">
        <v>14</v>
      </c>
    </row>
    <row r="109" spans="1:9">
      <c r="A109" t="s">
        <v>167</v>
      </c>
      <c r="B109" t="s">
        <v>125</v>
      </c>
      <c r="C109" t="s">
        <v>168</v>
      </c>
      <c r="D109" s="1">
        <v>23</v>
      </c>
      <c r="E109" s="2">
        <v>4.3</v>
      </c>
      <c r="F109" s="2">
        <v>98.9</v>
      </c>
      <c r="G109" t="s">
        <v>127</v>
      </c>
      <c r="H109" t="s">
        <v>14</v>
      </c>
      <c r="I109" t="s">
        <v>14</v>
      </c>
    </row>
    <row r="110" spans="1:9">
      <c r="A110" t="s">
        <v>169</v>
      </c>
      <c r="B110" t="s">
        <v>125</v>
      </c>
      <c r="C110" t="s">
        <v>170</v>
      </c>
      <c r="D110" s="1">
        <v>22.99</v>
      </c>
      <c r="E110" s="2">
        <v>6.1</v>
      </c>
      <c r="F110" s="2">
        <v>140.24</v>
      </c>
      <c r="G110" t="s">
        <v>127</v>
      </c>
      <c r="H110" t="s">
        <v>14</v>
      </c>
      <c r="I110" t="s">
        <v>14</v>
      </c>
    </row>
    <row r="111" spans="1:9">
      <c r="A111" t="s">
        <v>171</v>
      </c>
      <c r="B111" t="s">
        <v>125</v>
      </c>
      <c r="C111" t="s">
        <v>139</v>
      </c>
      <c r="D111" s="1">
        <v>22.99</v>
      </c>
      <c r="E111" s="2">
        <v>4.1</v>
      </c>
      <c r="F111" s="2">
        <v>94.26</v>
      </c>
      <c r="G111" t="s">
        <v>127</v>
      </c>
      <c r="H111" t="s">
        <v>14</v>
      </c>
      <c r="I111" t="s">
        <v>14</v>
      </c>
    </row>
    <row r="112" spans="1:9">
      <c r="A112" t="s">
        <v>172</v>
      </c>
      <c r="B112" t="s">
        <v>125</v>
      </c>
      <c r="C112" t="s">
        <v>139</v>
      </c>
      <c r="D112" s="1">
        <v>23.01</v>
      </c>
      <c r="E112" s="2">
        <v>4.1</v>
      </c>
      <c r="F112" s="2">
        <v>94.34</v>
      </c>
      <c r="G112" t="s">
        <v>127</v>
      </c>
      <c r="H112" t="s">
        <v>14</v>
      </c>
      <c r="I112" t="s">
        <v>14</v>
      </c>
    </row>
    <row r="113" spans="1:9">
      <c r="A113" t="s">
        <v>173</v>
      </c>
      <c r="B113" t="s">
        <v>125</v>
      </c>
      <c r="C113" t="s">
        <v>126</v>
      </c>
      <c r="D113" s="1">
        <v>23</v>
      </c>
      <c r="E113" s="2">
        <v>4.85</v>
      </c>
      <c r="F113" s="2">
        <v>111.55</v>
      </c>
      <c r="G113" t="s">
        <v>127</v>
      </c>
      <c r="H113" t="s">
        <v>14</v>
      </c>
      <c r="I113" t="s">
        <v>14</v>
      </c>
    </row>
    <row r="114" spans="1:9">
      <c r="A114" t="s">
        <v>174</v>
      </c>
      <c r="B114" t="s">
        <v>125</v>
      </c>
      <c r="C114" t="s">
        <v>151</v>
      </c>
      <c r="D114" s="1">
        <v>23.02</v>
      </c>
      <c r="E114" s="2">
        <v>4.85</v>
      </c>
      <c r="F114" s="2">
        <v>111.65</v>
      </c>
      <c r="G114" t="s">
        <v>127</v>
      </c>
      <c r="H114" t="s">
        <v>14</v>
      </c>
      <c r="I114" t="s">
        <v>14</v>
      </c>
    </row>
    <row r="115" spans="1:9">
      <c r="A115" t="s">
        <v>175</v>
      </c>
      <c r="B115" t="s">
        <v>125</v>
      </c>
      <c r="C115" t="s">
        <v>151</v>
      </c>
      <c r="D115" s="1">
        <v>23.04</v>
      </c>
      <c r="E115" s="2">
        <v>4.85</v>
      </c>
      <c r="F115" s="2">
        <v>111.74</v>
      </c>
      <c r="G115" t="s">
        <v>127</v>
      </c>
      <c r="H115" t="s">
        <v>14</v>
      </c>
      <c r="I115" t="s">
        <v>14</v>
      </c>
    </row>
    <row r="116" spans="1:9">
      <c r="A116" t="s">
        <v>176</v>
      </c>
      <c r="B116" t="s">
        <v>177</v>
      </c>
      <c r="C116" t="s">
        <v>178</v>
      </c>
      <c r="D116" s="1">
        <v>16</v>
      </c>
      <c r="E116" s="2">
        <v>6.35</v>
      </c>
      <c r="F116" s="2">
        <v>101.6</v>
      </c>
      <c r="G116" t="s">
        <v>179</v>
      </c>
      <c r="H116" t="s">
        <v>14</v>
      </c>
      <c r="I116" t="s">
        <v>14</v>
      </c>
    </row>
    <row r="117" spans="1:9">
      <c r="A117" t="s">
        <v>180</v>
      </c>
      <c r="B117" t="s">
        <v>177</v>
      </c>
      <c r="C117" t="s">
        <v>16</v>
      </c>
      <c r="D117" s="1">
        <v>16</v>
      </c>
      <c r="E117" s="2">
        <v>3.4</v>
      </c>
      <c r="F117" s="2">
        <v>54.4</v>
      </c>
      <c r="G117" t="s">
        <v>179</v>
      </c>
      <c r="H117" t="s">
        <v>14</v>
      </c>
      <c r="I117" t="s">
        <v>14</v>
      </c>
    </row>
    <row r="118" spans="1:9">
      <c r="A118" t="s">
        <v>181</v>
      </c>
      <c r="B118" t="s">
        <v>177</v>
      </c>
      <c r="C118" t="s">
        <v>182</v>
      </c>
      <c r="D118" s="1">
        <v>16</v>
      </c>
      <c r="E118" s="2">
        <v>5.55</v>
      </c>
      <c r="F118" s="2">
        <v>88.8</v>
      </c>
      <c r="G118" t="s">
        <v>179</v>
      </c>
      <c r="H118" t="s">
        <v>14</v>
      </c>
      <c r="I118" t="s">
        <v>14</v>
      </c>
    </row>
    <row r="119" spans="1:9">
      <c r="A119" t="s">
        <v>183</v>
      </c>
      <c r="B119" t="s">
        <v>177</v>
      </c>
      <c r="C119" t="s">
        <v>12</v>
      </c>
      <c r="D119" s="1">
        <v>16.02</v>
      </c>
      <c r="E119" s="2">
        <v>5.05</v>
      </c>
      <c r="F119" s="2">
        <v>80.9</v>
      </c>
      <c r="G119" t="s">
        <v>179</v>
      </c>
      <c r="H119" t="s">
        <v>14</v>
      </c>
      <c r="I119" t="s">
        <v>14</v>
      </c>
    </row>
    <row r="120" spans="1:9">
      <c r="A120" t="s">
        <v>184</v>
      </c>
      <c r="B120" t="s">
        <v>177</v>
      </c>
      <c r="C120" t="s">
        <v>185</v>
      </c>
      <c r="D120" s="1">
        <v>16.02</v>
      </c>
      <c r="E120" s="2">
        <v>5.85</v>
      </c>
      <c r="F120" s="2">
        <v>93.72</v>
      </c>
      <c r="G120" t="s">
        <v>179</v>
      </c>
      <c r="H120" t="s">
        <v>14</v>
      </c>
      <c r="I120" t="s">
        <v>14</v>
      </c>
    </row>
    <row r="121" spans="1:9">
      <c r="A121" t="s">
        <v>186</v>
      </c>
      <c r="B121" t="s">
        <v>177</v>
      </c>
      <c r="C121" t="s">
        <v>187</v>
      </c>
      <c r="D121" s="1">
        <v>16</v>
      </c>
      <c r="E121" s="2">
        <v>3.6</v>
      </c>
      <c r="F121" s="2">
        <v>57.6</v>
      </c>
      <c r="G121" t="s">
        <v>179</v>
      </c>
      <c r="H121" t="s">
        <v>14</v>
      </c>
      <c r="I121" t="s">
        <v>14</v>
      </c>
    </row>
    <row r="122" spans="1:9">
      <c r="A122" t="s">
        <v>188</v>
      </c>
      <c r="B122" t="s">
        <v>177</v>
      </c>
      <c r="C122" t="s">
        <v>189</v>
      </c>
      <c r="D122" s="1">
        <v>16</v>
      </c>
      <c r="E122" s="2">
        <v>6.1</v>
      </c>
      <c r="F122" s="2">
        <v>97.6</v>
      </c>
      <c r="G122" t="s">
        <v>179</v>
      </c>
      <c r="H122" t="s">
        <v>14</v>
      </c>
      <c r="I122" t="s">
        <v>14</v>
      </c>
    </row>
    <row r="123" spans="1:9">
      <c r="A123" t="s">
        <v>190</v>
      </c>
      <c r="B123" t="s">
        <v>177</v>
      </c>
      <c r="C123" t="s">
        <v>191</v>
      </c>
      <c r="D123" s="1">
        <v>15.98</v>
      </c>
      <c r="E123" s="2">
        <v>5.05</v>
      </c>
      <c r="F123" s="2">
        <v>80.7</v>
      </c>
      <c r="G123" t="s">
        <v>179</v>
      </c>
      <c r="H123" t="s">
        <v>14</v>
      </c>
      <c r="I123" t="s">
        <v>14</v>
      </c>
    </row>
    <row r="124" spans="1:9">
      <c r="A124" t="s">
        <v>192</v>
      </c>
      <c r="B124" t="s">
        <v>177</v>
      </c>
      <c r="C124" t="s">
        <v>16</v>
      </c>
      <c r="D124" s="1">
        <v>16</v>
      </c>
      <c r="E124" s="2">
        <v>3.4</v>
      </c>
      <c r="F124" s="2">
        <v>54.4</v>
      </c>
      <c r="G124" t="s">
        <v>179</v>
      </c>
      <c r="H124" t="s">
        <v>14</v>
      </c>
      <c r="I124" t="s">
        <v>14</v>
      </c>
    </row>
    <row r="125" spans="1:9">
      <c r="A125" t="s">
        <v>193</v>
      </c>
      <c r="B125" t="s">
        <v>177</v>
      </c>
      <c r="C125" t="s">
        <v>191</v>
      </c>
      <c r="D125" s="1">
        <v>16.01</v>
      </c>
      <c r="E125" s="2">
        <v>5.05</v>
      </c>
      <c r="F125" s="2">
        <v>80.85</v>
      </c>
      <c r="G125" t="s">
        <v>179</v>
      </c>
      <c r="H125" t="s">
        <v>14</v>
      </c>
      <c r="I125" t="s">
        <v>14</v>
      </c>
    </row>
    <row r="126" spans="1:9">
      <c r="A126" t="s">
        <v>194</v>
      </c>
      <c r="B126" t="s">
        <v>177</v>
      </c>
      <c r="C126" t="s">
        <v>16</v>
      </c>
      <c r="D126" s="1">
        <v>16.01</v>
      </c>
      <c r="E126" s="2">
        <v>3.4</v>
      </c>
      <c r="F126" s="2">
        <v>54.43</v>
      </c>
      <c r="G126" t="s">
        <v>179</v>
      </c>
      <c r="H126" t="s">
        <v>14</v>
      </c>
      <c r="I126" t="s">
        <v>14</v>
      </c>
    </row>
    <row r="127" spans="1:9">
      <c r="A127" t="s">
        <v>195</v>
      </c>
      <c r="B127" t="s">
        <v>177</v>
      </c>
      <c r="C127" t="s">
        <v>21</v>
      </c>
      <c r="D127" s="1">
        <v>16</v>
      </c>
      <c r="E127" s="2">
        <v>6.35</v>
      </c>
      <c r="F127" s="2">
        <v>101.6</v>
      </c>
      <c r="G127" t="s">
        <v>179</v>
      </c>
      <c r="H127" t="s">
        <v>14</v>
      </c>
      <c r="I127" t="s">
        <v>14</v>
      </c>
    </row>
    <row r="128" spans="1:9">
      <c r="A128" t="s">
        <v>196</v>
      </c>
      <c r="B128" t="s">
        <v>177</v>
      </c>
      <c r="C128" t="s">
        <v>185</v>
      </c>
      <c r="D128" s="1">
        <v>16</v>
      </c>
      <c r="E128" s="2">
        <v>5.85</v>
      </c>
      <c r="F128" s="2">
        <v>93.6</v>
      </c>
      <c r="G128" t="s">
        <v>179</v>
      </c>
      <c r="H128" t="s">
        <v>14</v>
      </c>
      <c r="I128" t="s">
        <v>14</v>
      </c>
    </row>
    <row r="129" spans="1:9">
      <c r="A129" t="s">
        <v>197</v>
      </c>
      <c r="B129" t="s">
        <v>177</v>
      </c>
      <c r="C129" t="s">
        <v>16</v>
      </c>
      <c r="D129" s="1">
        <v>16.02</v>
      </c>
      <c r="E129" s="2">
        <v>3.4</v>
      </c>
      <c r="F129" s="2">
        <v>54.47</v>
      </c>
      <c r="G129" t="s">
        <v>179</v>
      </c>
      <c r="H129" t="s">
        <v>14</v>
      </c>
      <c r="I129" t="s">
        <v>14</v>
      </c>
    </row>
    <row r="130" spans="1:9">
      <c r="A130" t="s">
        <v>198</v>
      </c>
      <c r="B130" t="s">
        <v>177</v>
      </c>
      <c r="C130" t="s">
        <v>199</v>
      </c>
      <c r="D130" s="1">
        <v>16</v>
      </c>
      <c r="E130" s="2">
        <v>6.9</v>
      </c>
      <c r="F130" s="2">
        <v>110.4</v>
      </c>
      <c r="G130" t="s">
        <v>179</v>
      </c>
      <c r="H130" t="s">
        <v>14</v>
      </c>
      <c r="I130" t="s">
        <v>14</v>
      </c>
    </row>
    <row r="131" spans="1:9">
      <c r="A131" t="s">
        <v>200</v>
      </c>
      <c r="B131" t="s">
        <v>177</v>
      </c>
      <c r="C131" t="s">
        <v>12</v>
      </c>
      <c r="D131" s="1">
        <v>16</v>
      </c>
      <c r="E131" s="2">
        <v>5.05</v>
      </c>
      <c r="F131" s="2">
        <v>80.8</v>
      </c>
      <c r="G131" t="s">
        <v>179</v>
      </c>
      <c r="H131" t="s">
        <v>14</v>
      </c>
      <c r="I131" t="s">
        <v>14</v>
      </c>
    </row>
    <row r="132" spans="1:9">
      <c r="A132" t="s">
        <v>201</v>
      </c>
      <c r="B132" t="s">
        <v>177</v>
      </c>
      <c r="C132" t="s">
        <v>199</v>
      </c>
      <c r="D132" s="1">
        <v>16.02</v>
      </c>
      <c r="E132" s="2">
        <v>6.9</v>
      </c>
      <c r="F132" s="2">
        <v>110.54</v>
      </c>
      <c r="G132" t="s">
        <v>179</v>
      </c>
      <c r="H132" t="s">
        <v>14</v>
      </c>
      <c r="I132" t="s">
        <v>14</v>
      </c>
    </row>
    <row r="133" spans="1:9">
      <c r="A133" t="s">
        <v>202</v>
      </c>
      <c r="B133" t="s">
        <v>177</v>
      </c>
      <c r="C133" t="s">
        <v>12</v>
      </c>
      <c r="D133" s="1">
        <v>16.02</v>
      </c>
      <c r="E133" s="2">
        <v>5.05</v>
      </c>
      <c r="F133" s="2">
        <v>80.9</v>
      </c>
      <c r="G133" t="s">
        <v>179</v>
      </c>
      <c r="H133" t="s">
        <v>14</v>
      </c>
      <c r="I133" t="s">
        <v>14</v>
      </c>
    </row>
    <row r="134" spans="1:9">
      <c r="A134" t="s">
        <v>203</v>
      </c>
      <c r="B134" t="s">
        <v>177</v>
      </c>
      <c r="C134" t="s">
        <v>204</v>
      </c>
      <c r="D134" s="1">
        <v>16.02</v>
      </c>
      <c r="E134" s="2">
        <v>5.35</v>
      </c>
      <c r="F134" s="2">
        <v>85.71</v>
      </c>
      <c r="G134" t="s">
        <v>179</v>
      </c>
      <c r="H134" t="s">
        <v>14</v>
      </c>
      <c r="I134" t="s">
        <v>14</v>
      </c>
    </row>
    <row r="135" spans="1:9">
      <c r="A135" t="s">
        <v>205</v>
      </c>
      <c r="B135" t="s">
        <v>177</v>
      </c>
      <c r="C135" t="s">
        <v>206</v>
      </c>
      <c r="D135" s="1">
        <v>16</v>
      </c>
      <c r="E135" s="2">
        <v>6.1</v>
      </c>
      <c r="F135" s="2">
        <v>97.6</v>
      </c>
      <c r="G135" t="s">
        <v>179</v>
      </c>
      <c r="H135" t="s">
        <v>14</v>
      </c>
      <c r="I135" t="s">
        <v>14</v>
      </c>
    </row>
    <row r="136" spans="1:9">
      <c r="A136" t="s">
        <v>207</v>
      </c>
      <c r="B136" t="s">
        <v>177</v>
      </c>
      <c r="C136" t="s">
        <v>208</v>
      </c>
      <c r="D136" s="1">
        <v>16</v>
      </c>
      <c r="E136" s="2">
        <v>5.35</v>
      </c>
      <c r="F136" s="2">
        <v>85.6</v>
      </c>
      <c r="G136" t="s">
        <v>179</v>
      </c>
      <c r="H136" t="s">
        <v>14</v>
      </c>
      <c r="I136" t="s">
        <v>14</v>
      </c>
    </row>
    <row r="137" spans="1:9">
      <c r="A137" t="s">
        <v>209</v>
      </c>
      <c r="B137" t="s">
        <v>177</v>
      </c>
      <c r="C137" t="s">
        <v>12</v>
      </c>
      <c r="D137" s="1">
        <v>16.01</v>
      </c>
      <c r="E137" s="2">
        <v>5.05</v>
      </c>
      <c r="F137" s="2">
        <v>80.85</v>
      </c>
      <c r="G137" t="s">
        <v>179</v>
      </c>
      <c r="H137" t="s">
        <v>14</v>
      </c>
      <c r="I137" t="s">
        <v>14</v>
      </c>
    </row>
    <row r="138" spans="1:9">
      <c r="A138" t="s">
        <v>210</v>
      </c>
      <c r="B138" t="s">
        <v>177</v>
      </c>
      <c r="C138" t="s">
        <v>211</v>
      </c>
      <c r="D138" s="1">
        <v>16.04</v>
      </c>
      <c r="E138" s="2">
        <v>4.1</v>
      </c>
      <c r="F138" s="2">
        <v>65.76</v>
      </c>
      <c r="G138" t="s">
        <v>179</v>
      </c>
      <c r="H138" t="s">
        <v>14</v>
      </c>
      <c r="I138" t="s">
        <v>14</v>
      </c>
    </row>
    <row r="139" spans="1:9">
      <c r="A139" t="s">
        <v>212</v>
      </c>
      <c r="B139" t="s">
        <v>177</v>
      </c>
      <c r="C139" t="s">
        <v>208</v>
      </c>
      <c r="D139" s="1">
        <v>16.01</v>
      </c>
      <c r="E139" s="2">
        <v>5.35</v>
      </c>
      <c r="F139" s="2">
        <v>85.65</v>
      </c>
      <c r="G139" t="s">
        <v>179</v>
      </c>
      <c r="H139" t="s">
        <v>14</v>
      </c>
      <c r="I139" t="s">
        <v>14</v>
      </c>
    </row>
    <row r="140" spans="1:9">
      <c r="A140" t="s">
        <v>213</v>
      </c>
      <c r="B140" t="s">
        <v>177</v>
      </c>
      <c r="C140" t="s">
        <v>187</v>
      </c>
      <c r="D140" s="1">
        <v>16.01</v>
      </c>
      <c r="E140" s="2">
        <v>3.6</v>
      </c>
      <c r="F140" s="2">
        <v>57.64</v>
      </c>
      <c r="G140" t="s">
        <v>179</v>
      </c>
      <c r="H140" t="s">
        <v>14</v>
      </c>
      <c r="I140" t="s">
        <v>14</v>
      </c>
    </row>
    <row r="141" spans="1:9">
      <c r="A141" t="s">
        <v>214</v>
      </c>
      <c r="B141" t="s">
        <v>177</v>
      </c>
      <c r="C141" t="s">
        <v>208</v>
      </c>
      <c r="D141" s="1">
        <v>16</v>
      </c>
      <c r="E141" s="2">
        <v>5.35</v>
      </c>
      <c r="F141" s="2">
        <v>85.6</v>
      </c>
      <c r="G141" t="s">
        <v>179</v>
      </c>
      <c r="H141" t="s">
        <v>14</v>
      </c>
      <c r="I141" t="s">
        <v>14</v>
      </c>
    </row>
    <row r="142" spans="1:9">
      <c r="A142" t="s">
        <v>215</v>
      </c>
      <c r="B142" t="s">
        <v>177</v>
      </c>
      <c r="C142" t="s">
        <v>187</v>
      </c>
      <c r="D142" s="1">
        <v>15.99</v>
      </c>
      <c r="E142" s="2">
        <v>3.6</v>
      </c>
      <c r="F142" s="2">
        <v>57.56</v>
      </c>
      <c r="G142" t="s">
        <v>179</v>
      </c>
      <c r="H142" t="s">
        <v>14</v>
      </c>
      <c r="I142" t="s">
        <v>14</v>
      </c>
    </row>
    <row r="143" spans="1:9">
      <c r="A143" t="s">
        <v>216</v>
      </c>
      <c r="B143" t="s">
        <v>177</v>
      </c>
      <c r="C143" t="s">
        <v>217</v>
      </c>
      <c r="D143" s="1">
        <v>16.04</v>
      </c>
      <c r="E143" s="2">
        <v>4.1</v>
      </c>
      <c r="F143" s="2">
        <v>65.76</v>
      </c>
      <c r="G143" t="s">
        <v>179</v>
      </c>
      <c r="H143" t="s">
        <v>14</v>
      </c>
      <c r="I143" t="s">
        <v>14</v>
      </c>
    </row>
    <row r="144" spans="1:9">
      <c r="A144" t="s">
        <v>218</v>
      </c>
      <c r="B144" t="s">
        <v>177</v>
      </c>
      <c r="C144" t="s">
        <v>191</v>
      </c>
      <c r="D144" s="1">
        <v>15.96</v>
      </c>
      <c r="E144" s="2">
        <v>5.05</v>
      </c>
      <c r="F144" s="2">
        <v>80.6</v>
      </c>
      <c r="G144" t="s">
        <v>179</v>
      </c>
      <c r="H144" t="s">
        <v>14</v>
      </c>
      <c r="I144" t="s">
        <v>14</v>
      </c>
    </row>
    <row r="145" spans="1:9">
      <c r="A145" t="s">
        <v>219</v>
      </c>
      <c r="B145" t="s">
        <v>220</v>
      </c>
      <c r="C145" t="s">
        <v>44</v>
      </c>
      <c r="D145" s="1">
        <v>17.72</v>
      </c>
      <c r="E145" s="2">
        <v>4.45</v>
      </c>
      <c r="F145" s="2">
        <v>78.85</v>
      </c>
      <c r="G145" t="s">
        <v>221</v>
      </c>
      <c r="H145" t="s">
        <v>14</v>
      </c>
      <c r="I145" t="s">
        <v>14</v>
      </c>
    </row>
    <row r="146" spans="1:9">
      <c r="A146" t="s">
        <v>222</v>
      </c>
      <c r="B146" t="s">
        <v>220</v>
      </c>
      <c r="C146" t="s">
        <v>223</v>
      </c>
      <c r="D146" s="1">
        <v>17.65</v>
      </c>
      <c r="E146" s="2">
        <v>5.6</v>
      </c>
      <c r="F146" s="2">
        <v>98.84</v>
      </c>
      <c r="G146" t="s">
        <v>221</v>
      </c>
      <c r="H146" t="s">
        <v>14</v>
      </c>
      <c r="I146" t="s">
        <v>14</v>
      </c>
    </row>
    <row r="147" spans="1:9">
      <c r="A147" t="s">
        <v>224</v>
      </c>
      <c r="B147" t="s">
        <v>220</v>
      </c>
      <c r="C147" t="s">
        <v>83</v>
      </c>
      <c r="D147" s="1">
        <v>17.81</v>
      </c>
      <c r="E147" s="2">
        <v>5.35</v>
      </c>
      <c r="F147" s="2">
        <v>95.28</v>
      </c>
      <c r="G147" t="s">
        <v>221</v>
      </c>
      <c r="H147" t="s">
        <v>14</v>
      </c>
      <c r="I147" t="s">
        <v>14</v>
      </c>
    </row>
    <row r="148" spans="1:9">
      <c r="A148" t="s">
        <v>225</v>
      </c>
      <c r="B148" t="s">
        <v>220</v>
      </c>
      <c r="C148" t="s">
        <v>57</v>
      </c>
      <c r="D148" s="1">
        <v>17.87</v>
      </c>
      <c r="E148" s="2">
        <v>5.6</v>
      </c>
      <c r="F148" s="2">
        <v>100.07</v>
      </c>
      <c r="G148" t="s">
        <v>221</v>
      </c>
      <c r="H148" t="s">
        <v>14</v>
      </c>
      <c r="I148" t="s">
        <v>14</v>
      </c>
    </row>
    <row r="149" spans="1:9">
      <c r="A149" t="s">
        <v>226</v>
      </c>
      <c r="B149" t="s">
        <v>220</v>
      </c>
      <c r="C149" t="s">
        <v>227</v>
      </c>
      <c r="D149" s="1">
        <v>17.75</v>
      </c>
      <c r="E149" s="2">
        <v>5.85</v>
      </c>
      <c r="F149" s="2">
        <v>103.84</v>
      </c>
      <c r="G149" t="s">
        <v>221</v>
      </c>
      <c r="H149" t="s">
        <v>14</v>
      </c>
      <c r="I149" t="s">
        <v>14</v>
      </c>
    </row>
    <row r="150" spans="1:9">
      <c r="A150" t="s">
        <v>228</v>
      </c>
      <c r="B150" t="s">
        <v>220</v>
      </c>
      <c r="C150" t="s">
        <v>57</v>
      </c>
      <c r="D150" s="1">
        <v>17.78</v>
      </c>
      <c r="E150" s="2">
        <v>5.6</v>
      </c>
      <c r="F150" s="2">
        <v>99.57</v>
      </c>
      <c r="G150" t="s">
        <v>221</v>
      </c>
      <c r="H150" t="s">
        <v>14</v>
      </c>
      <c r="I150" t="s">
        <v>14</v>
      </c>
    </row>
    <row r="151" spans="1:9">
      <c r="A151" t="s">
        <v>229</v>
      </c>
      <c r="B151" t="s">
        <v>220</v>
      </c>
      <c r="C151" t="s">
        <v>53</v>
      </c>
      <c r="D151" s="1">
        <v>17.88</v>
      </c>
      <c r="E151" s="2">
        <v>4.3</v>
      </c>
      <c r="F151" s="2">
        <v>76.88</v>
      </c>
      <c r="G151" t="s">
        <v>221</v>
      </c>
      <c r="H151" t="s">
        <v>14</v>
      </c>
      <c r="I151" t="s">
        <v>14</v>
      </c>
    </row>
    <row r="152" spans="1:9">
      <c r="A152" t="s">
        <v>230</v>
      </c>
      <c r="B152" t="s">
        <v>220</v>
      </c>
      <c r="C152" t="s">
        <v>66</v>
      </c>
      <c r="D152" s="1">
        <v>17.82</v>
      </c>
      <c r="E152" s="2">
        <v>5.35</v>
      </c>
      <c r="F152" s="2">
        <v>95.34</v>
      </c>
      <c r="G152" t="s">
        <v>221</v>
      </c>
      <c r="H152" t="s">
        <v>14</v>
      </c>
      <c r="I152" t="s">
        <v>14</v>
      </c>
    </row>
    <row r="153" spans="1:9">
      <c r="A153" t="s">
        <v>231</v>
      </c>
      <c r="B153" t="s">
        <v>220</v>
      </c>
      <c r="C153" t="s">
        <v>42</v>
      </c>
      <c r="D153" s="1">
        <v>17.89</v>
      </c>
      <c r="E153" s="2">
        <v>4.85</v>
      </c>
      <c r="F153" s="2">
        <v>86.77</v>
      </c>
      <c r="G153" t="s">
        <v>221</v>
      </c>
      <c r="H153" t="s">
        <v>14</v>
      </c>
      <c r="I153" t="s">
        <v>14</v>
      </c>
    </row>
    <row r="154" spans="1:9">
      <c r="A154" t="s">
        <v>232</v>
      </c>
      <c r="B154" t="s">
        <v>220</v>
      </c>
      <c r="C154" t="s">
        <v>51</v>
      </c>
      <c r="D154" s="1">
        <v>17.89</v>
      </c>
      <c r="E154" s="2">
        <v>5.35</v>
      </c>
      <c r="F154" s="2">
        <v>95.71</v>
      </c>
      <c r="G154" t="s">
        <v>221</v>
      </c>
      <c r="H154" t="s">
        <v>14</v>
      </c>
      <c r="I154" t="s">
        <v>14</v>
      </c>
    </row>
    <row r="155" spans="1:9">
      <c r="A155" t="s">
        <v>233</v>
      </c>
      <c r="B155" t="s">
        <v>220</v>
      </c>
      <c r="C155" t="s">
        <v>44</v>
      </c>
      <c r="D155" s="1">
        <v>17.89</v>
      </c>
      <c r="E155" s="2">
        <v>4.45</v>
      </c>
      <c r="F155" s="2">
        <v>79.61</v>
      </c>
      <c r="G155" t="s">
        <v>221</v>
      </c>
      <c r="H155" t="s">
        <v>14</v>
      </c>
      <c r="I155" t="s">
        <v>14</v>
      </c>
    </row>
    <row r="156" spans="1:9">
      <c r="A156" t="s">
        <v>234</v>
      </c>
      <c r="B156" t="s">
        <v>220</v>
      </c>
      <c r="C156" t="s">
        <v>235</v>
      </c>
      <c r="D156" s="1">
        <v>17.89</v>
      </c>
      <c r="E156" s="2">
        <v>5.35</v>
      </c>
      <c r="F156" s="2">
        <v>95.71</v>
      </c>
      <c r="G156" t="s">
        <v>221</v>
      </c>
      <c r="H156" t="s">
        <v>14</v>
      </c>
      <c r="I156" t="s">
        <v>14</v>
      </c>
    </row>
    <row r="157" spans="1:9">
      <c r="A157" t="s">
        <v>236</v>
      </c>
      <c r="B157" t="s">
        <v>220</v>
      </c>
      <c r="C157" t="s">
        <v>97</v>
      </c>
      <c r="D157" s="1">
        <v>17.85</v>
      </c>
      <c r="E157" s="2">
        <v>6.1</v>
      </c>
      <c r="F157" s="2">
        <v>108.88</v>
      </c>
      <c r="G157" t="s">
        <v>221</v>
      </c>
      <c r="H157" t="s">
        <v>14</v>
      </c>
      <c r="I157" t="s">
        <v>14</v>
      </c>
    </row>
    <row r="158" spans="1:9">
      <c r="A158" t="s">
        <v>237</v>
      </c>
      <c r="B158" t="s">
        <v>220</v>
      </c>
      <c r="C158" t="s">
        <v>48</v>
      </c>
      <c r="D158" s="1">
        <v>17.81</v>
      </c>
      <c r="E158" s="2">
        <v>4.45</v>
      </c>
      <c r="F158" s="2">
        <v>79.25</v>
      </c>
      <c r="G158" t="s">
        <v>221</v>
      </c>
      <c r="H158" t="s">
        <v>14</v>
      </c>
      <c r="I158" t="s">
        <v>14</v>
      </c>
    </row>
    <row r="159" spans="1:9">
      <c r="A159" t="s">
        <v>238</v>
      </c>
      <c r="B159" t="s">
        <v>220</v>
      </c>
      <c r="C159" t="s">
        <v>51</v>
      </c>
      <c r="D159" s="1">
        <v>17.89</v>
      </c>
      <c r="E159" s="2">
        <v>5.35</v>
      </c>
      <c r="F159" s="2">
        <v>95.71</v>
      </c>
      <c r="G159" t="s">
        <v>221</v>
      </c>
      <c r="H159" t="s">
        <v>14</v>
      </c>
      <c r="I159" t="s">
        <v>14</v>
      </c>
    </row>
    <row r="160" spans="1:9">
      <c r="A160" t="s">
        <v>239</v>
      </c>
      <c r="B160" t="s">
        <v>220</v>
      </c>
      <c r="C160" t="s">
        <v>48</v>
      </c>
      <c r="D160" s="1">
        <v>17.9</v>
      </c>
      <c r="E160" s="2">
        <v>4.45</v>
      </c>
      <c r="F160" s="2">
        <v>79.66</v>
      </c>
      <c r="G160" t="s">
        <v>221</v>
      </c>
      <c r="H160" t="s">
        <v>14</v>
      </c>
      <c r="I160" t="s">
        <v>14</v>
      </c>
    </row>
    <row r="161" spans="1:9">
      <c r="A161" t="s">
        <v>240</v>
      </c>
      <c r="B161" t="s">
        <v>220</v>
      </c>
      <c r="C161" t="s">
        <v>83</v>
      </c>
      <c r="D161" s="1">
        <v>17.76</v>
      </c>
      <c r="E161" s="2">
        <v>5.35</v>
      </c>
      <c r="F161" s="2">
        <v>95.02</v>
      </c>
      <c r="G161" t="s">
        <v>221</v>
      </c>
      <c r="H161" t="s">
        <v>14</v>
      </c>
      <c r="I161" t="s">
        <v>14</v>
      </c>
    </row>
    <row r="162" spans="1:9">
      <c r="A162" t="s">
        <v>241</v>
      </c>
      <c r="B162" t="s">
        <v>220</v>
      </c>
      <c r="C162" t="s">
        <v>64</v>
      </c>
      <c r="D162" s="1">
        <v>17.81</v>
      </c>
      <c r="E162" s="2">
        <v>3.6</v>
      </c>
      <c r="F162" s="2">
        <v>64.12</v>
      </c>
      <c r="G162" t="s">
        <v>221</v>
      </c>
      <c r="H162" t="s">
        <v>14</v>
      </c>
      <c r="I162" t="s">
        <v>14</v>
      </c>
    </row>
    <row r="163" spans="1:9">
      <c r="A163" t="s">
        <v>242</v>
      </c>
      <c r="B163" t="s">
        <v>220</v>
      </c>
      <c r="C163" t="s">
        <v>91</v>
      </c>
      <c r="D163" s="1">
        <v>17.71</v>
      </c>
      <c r="E163" s="2">
        <v>5.05</v>
      </c>
      <c r="F163" s="2">
        <v>89.44</v>
      </c>
      <c r="G163" t="s">
        <v>221</v>
      </c>
      <c r="H163" t="s">
        <v>14</v>
      </c>
      <c r="I163" t="s">
        <v>14</v>
      </c>
    </row>
    <row r="164" spans="1:9">
      <c r="A164" t="s">
        <v>243</v>
      </c>
      <c r="B164" t="s">
        <v>220</v>
      </c>
      <c r="C164" t="s">
        <v>42</v>
      </c>
      <c r="D164" s="1">
        <v>17.78</v>
      </c>
      <c r="E164" s="2">
        <v>4.85</v>
      </c>
      <c r="F164" s="2">
        <v>86.23</v>
      </c>
      <c r="G164" t="s">
        <v>221</v>
      </c>
      <c r="H164" t="s">
        <v>14</v>
      </c>
      <c r="I164" t="s">
        <v>14</v>
      </c>
    </row>
    <row r="165" spans="1:9">
      <c r="A165" t="s">
        <v>244</v>
      </c>
      <c r="B165" t="s">
        <v>245</v>
      </c>
      <c r="C165" t="s">
        <v>126</v>
      </c>
      <c r="D165" s="1">
        <v>17.81</v>
      </c>
      <c r="E165" s="2">
        <v>4.85</v>
      </c>
      <c r="F165" s="2">
        <v>86.38</v>
      </c>
      <c r="G165" t="s">
        <v>246</v>
      </c>
      <c r="H165" t="s">
        <v>14</v>
      </c>
      <c r="I165" t="s">
        <v>14</v>
      </c>
    </row>
    <row r="166" spans="1:9">
      <c r="A166" t="s">
        <v>247</v>
      </c>
      <c r="B166" t="s">
        <v>245</v>
      </c>
      <c r="C166" t="s">
        <v>160</v>
      </c>
      <c r="D166" s="1">
        <v>17.8</v>
      </c>
      <c r="E166" s="2">
        <v>5.05</v>
      </c>
      <c r="F166" s="2">
        <v>89.89</v>
      </c>
      <c r="G166" t="s">
        <v>246</v>
      </c>
      <c r="H166" t="s">
        <v>14</v>
      </c>
      <c r="I166" t="s">
        <v>14</v>
      </c>
    </row>
    <row r="167" spans="1:9">
      <c r="A167" t="s">
        <v>248</v>
      </c>
      <c r="B167" t="s">
        <v>245</v>
      </c>
      <c r="C167" t="s">
        <v>129</v>
      </c>
      <c r="D167" s="1">
        <v>17.8</v>
      </c>
      <c r="E167" s="2">
        <v>5.05</v>
      </c>
      <c r="F167" s="2">
        <v>89.89</v>
      </c>
      <c r="G167" t="s">
        <v>246</v>
      </c>
      <c r="H167" t="s">
        <v>14</v>
      </c>
      <c r="I167" t="s">
        <v>14</v>
      </c>
    </row>
    <row r="168" spans="1:9">
      <c r="A168" t="s">
        <v>249</v>
      </c>
      <c r="B168" t="s">
        <v>245</v>
      </c>
      <c r="C168" t="s">
        <v>151</v>
      </c>
      <c r="D168" s="1">
        <v>17.79</v>
      </c>
      <c r="E168" s="2">
        <v>4.85</v>
      </c>
      <c r="F168" s="2">
        <v>86.28</v>
      </c>
      <c r="G168" t="s">
        <v>246</v>
      </c>
      <c r="H168" t="s">
        <v>14</v>
      </c>
      <c r="I168" t="s">
        <v>14</v>
      </c>
    </row>
    <row r="169" spans="1:9">
      <c r="A169" t="s">
        <v>250</v>
      </c>
      <c r="B169" t="s">
        <v>245</v>
      </c>
      <c r="C169" t="s">
        <v>151</v>
      </c>
      <c r="D169" s="1">
        <v>17.81</v>
      </c>
      <c r="E169" s="2">
        <v>4.85</v>
      </c>
      <c r="F169" s="2">
        <v>86.38</v>
      </c>
      <c r="G169" t="s">
        <v>246</v>
      </c>
      <c r="H169" t="s">
        <v>14</v>
      </c>
      <c r="I169" t="s">
        <v>14</v>
      </c>
    </row>
    <row r="170" spans="1:9">
      <c r="A170" t="s">
        <v>251</v>
      </c>
      <c r="B170" t="s">
        <v>245</v>
      </c>
      <c r="C170" t="s">
        <v>133</v>
      </c>
      <c r="D170" s="1">
        <v>17.78</v>
      </c>
      <c r="E170" s="2">
        <v>5.05</v>
      </c>
      <c r="F170" s="2">
        <v>89.79</v>
      </c>
      <c r="G170" t="s">
        <v>246</v>
      </c>
      <c r="H170" t="s">
        <v>14</v>
      </c>
      <c r="I170" t="s">
        <v>14</v>
      </c>
    </row>
    <row r="171" spans="1:9">
      <c r="A171" t="s">
        <v>252</v>
      </c>
      <c r="B171" t="s">
        <v>245</v>
      </c>
      <c r="C171" t="s">
        <v>151</v>
      </c>
      <c r="D171" s="1">
        <v>17.82</v>
      </c>
      <c r="E171" s="2">
        <v>4.85</v>
      </c>
      <c r="F171" s="2">
        <v>86.43</v>
      </c>
      <c r="G171" t="s">
        <v>246</v>
      </c>
      <c r="H171" t="s">
        <v>14</v>
      </c>
      <c r="I171" t="s">
        <v>14</v>
      </c>
    </row>
    <row r="172" spans="1:9">
      <c r="A172" t="s">
        <v>253</v>
      </c>
      <c r="B172" t="s">
        <v>245</v>
      </c>
      <c r="C172" t="s">
        <v>133</v>
      </c>
      <c r="D172" s="1">
        <v>17.82</v>
      </c>
      <c r="E172" s="2">
        <v>5.05</v>
      </c>
      <c r="F172" s="2">
        <v>89.99</v>
      </c>
      <c r="G172" t="s">
        <v>246</v>
      </c>
      <c r="H172" t="s">
        <v>14</v>
      </c>
      <c r="I172" t="s">
        <v>14</v>
      </c>
    </row>
    <row r="173" spans="1:9">
      <c r="A173" t="s">
        <v>254</v>
      </c>
      <c r="B173" t="s">
        <v>245</v>
      </c>
      <c r="C173" t="s">
        <v>129</v>
      </c>
      <c r="D173" s="1">
        <v>17.78</v>
      </c>
      <c r="E173" s="2">
        <v>5.05</v>
      </c>
      <c r="F173" s="2">
        <v>89.79</v>
      </c>
      <c r="G173" t="s">
        <v>246</v>
      </c>
      <c r="H173" t="s">
        <v>14</v>
      </c>
      <c r="I173" t="s">
        <v>14</v>
      </c>
    </row>
    <row r="174" spans="1:9">
      <c r="A174" t="s">
        <v>255</v>
      </c>
      <c r="B174" t="s">
        <v>245</v>
      </c>
      <c r="C174" t="s">
        <v>160</v>
      </c>
      <c r="D174" s="1">
        <v>17.8</v>
      </c>
      <c r="E174" s="2">
        <v>5.05</v>
      </c>
      <c r="F174" s="2">
        <v>89.89</v>
      </c>
      <c r="G174" t="s">
        <v>246</v>
      </c>
      <c r="H174" t="s">
        <v>14</v>
      </c>
      <c r="I174" t="s">
        <v>14</v>
      </c>
    </row>
    <row r="175" spans="1:9">
      <c r="A175" t="s">
        <v>256</v>
      </c>
      <c r="B175" t="s">
        <v>245</v>
      </c>
      <c r="C175" t="s">
        <v>160</v>
      </c>
      <c r="D175" s="1">
        <v>17.79</v>
      </c>
      <c r="E175" s="2">
        <v>5.05</v>
      </c>
      <c r="F175" s="2">
        <v>89.84</v>
      </c>
      <c r="G175" t="s">
        <v>246</v>
      </c>
      <c r="H175" t="s">
        <v>14</v>
      </c>
      <c r="I175" t="s">
        <v>14</v>
      </c>
    </row>
    <row r="176" spans="1:9">
      <c r="A176" t="s">
        <v>257</v>
      </c>
      <c r="B176" t="s">
        <v>245</v>
      </c>
      <c r="C176" t="s">
        <v>151</v>
      </c>
      <c r="D176" s="1">
        <v>17.79</v>
      </c>
      <c r="E176" s="2">
        <v>4.85</v>
      </c>
      <c r="F176" s="2">
        <v>86.28</v>
      </c>
      <c r="G176" t="s">
        <v>246</v>
      </c>
      <c r="H176" t="s">
        <v>14</v>
      </c>
      <c r="I176" t="s">
        <v>14</v>
      </c>
    </row>
    <row r="177" spans="1:9">
      <c r="A177" t="s">
        <v>258</v>
      </c>
      <c r="B177" t="s">
        <v>245</v>
      </c>
      <c r="C177" t="s">
        <v>160</v>
      </c>
      <c r="D177" s="1">
        <v>17.77</v>
      </c>
      <c r="E177" s="2">
        <v>5.05</v>
      </c>
      <c r="F177" s="2">
        <v>89.74</v>
      </c>
      <c r="G177" t="s">
        <v>246</v>
      </c>
      <c r="H177" t="s">
        <v>14</v>
      </c>
      <c r="I177" t="s">
        <v>14</v>
      </c>
    </row>
    <row r="178" spans="1:9">
      <c r="A178" t="s">
        <v>259</v>
      </c>
      <c r="B178" t="s">
        <v>245</v>
      </c>
      <c r="C178" t="s">
        <v>160</v>
      </c>
      <c r="D178" s="1">
        <v>17.75</v>
      </c>
      <c r="E178" s="2">
        <v>5.05</v>
      </c>
      <c r="F178" s="2">
        <v>89.64</v>
      </c>
      <c r="G178" t="s">
        <v>246</v>
      </c>
      <c r="H178" t="s">
        <v>14</v>
      </c>
      <c r="I178" t="s">
        <v>14</v>
      </c>
    </row>
    <row r="179" spans="1:9">
      <c r="A179" t="s">
        <v>260</v>
      </c>
      <c r="B179" t="s">
        <v>245</v>
      </c>
      <c r="C179" t="s">
        <v>126</v>
      </c>
      <c r="D179" s="1">
        <v>17.7</v>
      </c>
      <c r="E179" s="2">
        <v>4.85</v>
      </c>
      <c r="F179" s="2">
        <v>85.84</v>
      </c>
      <c r="G179" t="s">
        <v>246</v>
      </c>
      <c r="H179" t="s">
        <v>14</v>
      </c>
      <c r="I179" t="s">
        <v>14</v>
      </c>
    </row>
    <row r="180" spans="1:9">
      <c r="A180" t="s">
        <v>261</v>
      </c>
      <c r="B180" t="s">
        <v>245</v>
      </c>
      <c r="C180" t="s">
        <v>262</v>
      </c>
      <c r="D180" s="1">
        <v>17.75</v>
      </c>
      <c r="E180" s="2">
        <v>4.85</v>
      </c>
      <c r="F180" s="2">
        <v>86.09</v>
      </c>
      <c r="G180" t="s">
        <v>246</v>
      </c>
      <c r="H180" t="s">
        <v>14</v>
      </c>
      <c r="I180" t="s">
        <v>14</v>
      </c>
    </row>
    <row r="181" spans="1:9">
      <c r="A181" t="s">
        <v>263</v>
      </c>
      <c r="B181" t="s">
        <v>245</v>
      </c>
      <c r="C181" t="s">
        <v>129</v>
      </c>
      <c r="D181" s="1">
        <v>17.78</v>
      </c>
      <c r="E181" s="2">
        <v>5.05</v>
      </c>
      <c r="F181" s="2">
        <v>89.79</v>
      </c>
      <c r="G181" t="s">
        <v>246</v>
      </c>
      <c r="H181" t="s">
        <v>14</v>
      </c>
      <c r="I181" t="s">
        <v>14</v>
      </c>
    </row>
    <row r="182" spans="1:9">
      <c r="A182" t="s">
        <v>264</v>
      </c>
      <c r="B182" t="s">
        <v>245</v>
      </c>
      <c r="C182" t="s">
        <v>129</v>
      </c>
      <c r="D182" s="1">
        <v>17.7</v>
      </c>
      <c r="E182" s="2">
        <v>5.05</v>
      </c>
      <c r="F182" s="2">
        <v>89.38</v>
      </c>
      <c r="G182" t="s">
        <v>246</v>
      </c>
      <c r="H182" t="s">
        <v>14</v>
      </c>
      <c r="I182" t="s">
        <v>14</v>
      </c>
    </row>
    <row r="183" spans="1:9">
      <c r="A183" t="s">
        <v>265</v>
      </c>
      <c r="B183" t="s">
        <v>245</v>
      </c>
      <c r="C183" t="s">
        <v>129</v>
      </c>
      <c r="D183" s="1">
        <v>17.8</v>
      </c>
      <c r="E183" s="2">
        <v>5.05</v>
      </c>
      <c r="F183" s="2">
        <v>89.89</v>
      </c>
      <c r="G183" t="s">
        <v>246</v>
      </c>
      <c r="H183" t="s">
        <v>14</v>
      </c>
      <c r="I183" t="s">
        <v>14</v>
      </c>
    </row>
    <row r="184" spans="1:9">
      <c r="A184" t="s">
        <v>266</v>
      </c>
      <c r="B184" t="s">
        <v>245</v>
      </c>
      <c r="C184" t="s">
        <v>126</v>
      </c>
      <c r="D184" s="1">
        <v>17.69</v>
      </c>
      <c r="E184" s="2">
        <v>4.85</v>
      </c>
      <c r="F184" s="2">
        <v>85.8</v>
      </c>
      <c r="G184" t="s">
        <v>246</v>
      </c>
      <c r="H184" t="s">
        <v>14</v>
      </c>
      <c r="I184" t="s">
        <v>14</v>
      </c>
    </row>
    <row r="185" spans="1:9">
      <c r="A185" t="s">
        <v>267</v>
      </c>
      <c r="B185" t="s">
        <v>245</v>
      </c>
      <c r="C185" t="s">
        <v>129</v>
      </c>
      <c r="D185" s="1">
        <v>17.74</v>
      </c>
      <c r="E185" s="2">
        <v>5.05</v>
      </c>
      <c r="F185" s="2">
        <v>89.59</v>
      </c>
      <c r="G185" t="s">
        <v>246</v>
      </c>
      <c r="H185" t="s">
        <v>14</v>
      </c>
      <c r="I185" t="s">
        <v>14</v>
      </c>
    </row>
    <row r="186" spans="1:9">
      <c r="A186" t="s">
        <v>268</v>
      </c>
      <c r="B186" t="s">
        <v>245</v>
      </c>
      <c r="C186" t="s">
        <v>129</v>
      </c>
      <c r="D186" s="1">
        <v>17.71</v>
      </c>
      <c r="E186" s="2">
        <v>5.05</v>
      </c>
      <c r="F186" s="2">
        <v>89.44</v>
      </c>
      <c r="G186" t="s">
        <v>246</v>
      </c>
      <c r="H186" t="s">
        <v>14</v>
      </c>
      <c r="I186" t="s">
        <v>14</v>
      </c>
    </row>
    <row r="187" spans="1:9">
      <c r="A187" t="s">
        <v>269</v>
      </c>
      <c r="B187" t="s">
        <v>245</v>
      </c>
      <c r="C187" t="s">
        <v>129</v>
      </c>
      <c r="D187" s="1">
        <v>17.76</v>
      </c>
      <c r="E187" s="2">
        <v>5.05</v>
      </c>
      <c r="F187" s="2">
        <v>89.69</v>
      </c>
      <c r="G187" t="s">
        <v>246</v>
      </c>
      <c r="H187" t="s">
        <v>14</v>
      </c>
      <c r="I187" t="s">
        <v>14</v>
      </c>
    </row>
    <row r="188" spans="1:9">
      <c r="A188" t="s">
        <v>270</v>
      </c>
      <c r="B188" t="s">
        <v>245</v>
      </c>
      <c r="C188" t="s">
        <v>129</v>
      </c>
      <c r="D188" s="1">
        <v>17.75</v>
      </c>
      <c r="E188" s="2">
        <v>5.05</v>
      </c>
      <c r="F188" s="2">
        <v>89.64</v>
      </c>
      <c r="G188" t="s">
        <v>246</v>
      </c>
      <c r="H188" t="s">
        <v>14</v>
      </c>
      <c r="I188" t="s">
        <v>14</v>
      </c>
    </row>
    <row r="189" spans="1:9">
      <c r="A189" t="s">
        <v>271</v>
      </c>
      <c r="B189" t="s">
        <v>245</v>
      </c>
      <c r="C189" t="s">
        <v>129</v>
      </c>
      <c r="D189" s="1">
        <v>17.74</v>
      </c>
      <c r="E189" s="2">
        <v>5.05</v>
      </c>
      <c r="F189" s="2">
        <v>89.59</v>
      </c>
      <c r="G189" t="s">
        <v>246</v>
      </c>
      <c r="H189" t="s">
        <v>14</v>
      </c>
      <c r="I189" t="s">
        <v>14</v>
      </c>
    </row>
    <row r="190" spans="1:9">
      <c r="A190" t="s">
        <v>272</v>
      </c>
      <c r="B190" t="s">
        <v>245</v>
      </c>
      <c r="C190" t="s">
        <v>129</v>
      </c>
      <c r="D190" s="1">
        <v>17.76</v>
      </c>
      <c r="E190" s="2">
        <v>5.05</v>
      </c>
      <c r="F190" s="2">
        <v>89.69</v>
      </c>
      <c r="G190" t="s">
        <v>246</v>
      </c>
      <c r="H190" t="s">
        <v>14</v>
      </c>
      <c r="I190" t="s">
        <v>14</v>
      </c>
    </row>
    <row r="191" spans="1:9">
      <c r="A191" t="s">
        <v>273</v>
      </c>
      <c r="B191" t="s">
        <v>245</v>
      </c>
      <c r="C191" t="s">
        <v>274</v>
      </c>
      <c r="D191" s="1">
        <v>17.73</v>
      </c>
      <c r="E191" s="2">
        <v>5.05</v>
      </c>
      <c r="F191" s="2">
        <v>89.54</v>
      </c>
      <c r="G191" t="s">
        <v>246</v>
      </c>
      <c r="H191" t="s">
        <v>14</v>
      </c>
      <c r="I191" t="s">
        <v>14</v>
      </c>
    </row>
    <row r="192" spans="1:9">
      <c r="A192" t="s">
        <v>275</v>
      </c>
      <c r="B192" t="s">
        <v>245</v>
      </c>
      <c r="C192" t="s">
        <v>133</v>
      </c>
      <c r="D192" s="1">
        <v>17.58</v>
      </c>
      <c r="E192" s="2">
        <v>5.05</v>
      </c>
      <c r="F192" s="2">
        <v>88.78</v>
      </c>
      <c r="G192" t="s">
        <v>246</v>
      </c>
      <c r="H192" t="s">
        <v>14</v>
      </c>
      <c r="I192" t="s">
        <v>14</v>
      </c>
    </row>
    <row r="193" spans="1:9">
      <c r="A193" t="s">
        <v>276</v>
      </c>
      <c r="B193" t="s">
        <v>245</v>
      </c>
      <c r="C193" t="s">
        <v>154</v>
      </c>
      <c r="D193" s="1">
        <v>17.57</v>
      </c>
      <c r="E193" s="2">
        <v>5.05</v>
      </c>
      <c r="F193" s="2">
        <v>88.73</v>
      </c>
      <c r="G193" t="s">
        <v>246</v>
      </c>
      <c r="H193" t="s">
        <v>14</v>
      </c>
      <c r="I193" t="s">
        <v>14</v>
      </c>
    </row>
    <row r="194" spans="1:9">
      <c r="A194" t="s">
        <v>277</v>
      </c>
      <c r="B194" t="s">
        <v>245</v>
      </c>
      <c r="C194" t="s">
        <v>131</v>
      </c>
      <c r="D194" s="1">
        <v>17.59</v>
      </c>
      <c r="E194" s="2">
        <v>4.1</v>
      </c>
      <c r="F194" s="2">
        <v>72.12</v>
      </c>
      <c r="G194" t="s">
        <v>246</v>
      </c>
      <c r="H194" t="s">
        <v>14</v>
      </c>
      <c r="I194" t="s">
        <v>14</v>
      </c>
    </row>
    <row r="195" spans="1:9">
      <c r="A195" t="s">
        <v>278</v>
      </c>
      <c r="B195" t="s">
        <v>245</v>
      </c>
      <c r="C195" t="s">
        <v>160</v>
      </c>
      <c r="D195" s="1">
        <v>17.57</v>
      </c>
      <c r="E195" s="2">
        <v>5.05</v>
      </c>
      <c r="F195" s="2">
        <v>88.73</v>
      </c>
      <c r="G195" t="s">
        <v>246</v>
      </c>
      <c r="H195" t="s">
        <v>14</v>
      </c>
      <c r="I195" t="s">
        <v>14</v>
      </c>
    </row>
    <row r="196" spans="1:9">
      <c r="A196" t="s">
        <v>279</v>
      </c>
      <c r="B196" t="s">
        <v>245</v>
      </c>
      <c r="C196" t="s">
        <v>126</v>
      </c>
      <c r="D196" s="1">
        <v>17.78</v>
      </c>
      <c r="E196" s="2">
        <v>4.85</v>
      </c>
      <c r="F196" s="2">
        <v>86.23</v>
      </c>
      <c r="G196" t="s">
        <v>246</v>
      </c>
      <c r="H196" t="s">
        <v>14</v>
      </c>
      <c r="I196" t="s">
        <v>14</v>
      </c>
    </row>
    <row r="197" spans="1:9">
      <c r="A197" t="s">
        <v>280</v>
      </c>
      <c r="B197" t="s">
        <v>245</v>
      </c>
      <c r="C197" t="s">
        <v>133</v>
      </c>
      <c r="D197" s="1">
        <v>17.76</v>
      </c>
      <c r="E197" s="2">
        <v>5.05</v>
      </c>
      <c r="F197" s="2">
        <v>89.69</v>
      </c>
      <c r="G197" t="s">
        <v>246</v>
      </c>
      <c r="H197" t="s">
        <v>14</v>
      </c>
      <c r="I197" t="s">
        <v>14</v>
      </c>
    </row>
    <row r="198" spans="1:9">
      <c r="A198" t="s">
        <v>281</v>
      </c>
      <c r="B198" t="s">
        <v>245</v>
      </c>
      <c r="C198" t="s">
        <v>151</v>
      </c>
      <c r="D198" s="1">
        <v>17.75</v>
      </c>
      <c r="E198" s="2">
        <v>4.85</v>
      </c>
      <c r="F198" s="2">
        <v>86.09</v>
      </c>
      <c r="G198" t="s">
        <v>246</v>
      </c>
      <c r="H198" t="s">
        <v>14</v>
      </c>
      <c r="I198" t="s">
        <v>14</v>
      </c>
    </row>
    <row r="199" spans="1:9">
      <c r="A199" t="s">
        <v>282</v>
      </c>
      <c r="B199" t="s">
        <v>245</v>
      </c>
      <c r="C199" t="s">
        <v>126</v>
      </c>
      <c r="D199" s="1">
        <v>17.78</v>
      </c>
      <c r="E199" s="2">
        <v>4.85</v>
      </c>
      <c r="F199" s="2">
        <v>86.23</v>
      </c>
      <c r="G199" t="s">
        <v>246</v>
      </c>
      <c r="H199" t="s">
        <v>14</v>
      </c>
      <c r="I199" t="s">
        <v>14</v>
      </c>
    </row>
    <row r="200" spans="1:9">
      <c r="A200" t="s">
        <v>283</v>
      </c>
      <c r="B200" t="s">
        <v>245</v>
      </c>
      <c r="C200" t="s">
        <v>160</v>
      </c>
      <c r="D200" s="1">
        <v>17.76</v>
      </c>
      <c r="E200" s="2">
        <v>5.05</v>
      </c>
      <c r="F200" s="2">
        <v>89.69</v>
      </c>
      <c r="G200" t="s">
        <v>246</v>
      </c>
      <c r="H200" t="s">
        <v>14</v>
      </c>
      <c r="I200" t="s">
        <v>14</v>
      </c>
    </row>
    <row r="201" spans="1:9">
      <c r="A201" t="s">
        <v>284</v>
      </c>
      <c r="B201" t="s">
        <v>245</v>
      </c>
      <c r="C201" t="s">
        <v>160</v>
      </c>
      <c r="D201" s="1">
        <v>17.75</v>
      </c>
      <c r="E201" s="2">
        <v>5.05</v>
      </c>
      <c r="F201" s="2">
        <v>89.64</v>
      </c>
      <c r="G201" t="s">
        <v>246</v>
      </c>
      <c r="H201" t="s">
        <v>14</v>
      </c>
      <c r="I201" t="s">
        <v>14</v>
      </c>
    </row>
    <row r="202" spans="1:9">
      <c r="A202" t="s">
        <v>285</v>
      </c>
      <c r="B202" t="s">
        <v>245</v>
      </c>
      <c r="C202" t="s">
        <v>160</v>
      </c>
      <c r="D202" s="1">
        <v>17.75</v>
      </c>
      <c r="E202" s="2">
        <v>5.05</v>
      </c>
      <c r="F202" s="2">
        <v>89.64</v>
      </c>
      <c r="G202" t="s">
        <v>246</v>
      </c>
      <c r="H202" t="s">
        <v>14</v>
      </c>
      <c r="I202" t="s">
        <v>14</v>
      </c>
    </row>
    <row r="203" spans="1:9">
      <c r="A203" t="s">
        <v>286</v>
      </c>
      <c r="B203" t="s">
        <v>245</v>
      </c>
      <c r="C203" t="s">
        <v>126</v>
      </c>
      <c r="D203" s="1">
        <v>17.72</v>
      </c>
      <c r="E203" s="2">
        <v>4.85</v>
      </c>
      <c r="F203" s="2">
        <v>85.94</v>
      </c>
      <c r="G203" t="s">
        <v>246</v>
      </c>
      <c r="H203" t="s">
        <v>14</v>
      </c>
      <c r="I203" t="s">
        <v>14</v>
      </c>
    </row>
    <row r="204" spans="1:9">
      <c r="A204" t="s">
        <v>287</v>
      </c>
      <c r="B204" t="s">
        <v>245</v>
      </c>
      <c r="C204" t="s">
        <v>288</v>
      </c>
      <c r="D204" s="1">
        <v>17.75</v>
      </c>
      <c r="E204" s="2">
        <v>5.35</v>
      </c>
      <c r="F204" s="2">
        <v>94.96</v>
      </c>
      <c r="G204" t="s">
        <v>246</v>
      </c>
      <c r="H204" t="s">
        <v>14</v>
      </c>
      <c r="I204" t="s">
        <v>14</v>
      </c>
    </row>
    <row r="205" spans="1:9">
      <c r="A205" t="s">
        <v>289</v>
      </c>
      <c r="B205" t="s">
        <v>245</v>
      </c>
      <c r="C205" t="s">
        <v>151</v>
      </c>
      <c r="D205" s="1">
        <v>17.74</v>
      </c>
      <c r="E205" s="2">
        <v>4.85</v>
      </c>
      <c r="F205" s="2">
        <v>86.04</v>
      </c>
      <c r="G205" t="s">
        <v>246</v>
      </c>
      <c r="H205" t="s">
        <v>14</v>
      </c>
      <c r="I205" t="s">
        <v>14</v>
      </c>
    </row>
    <row r="206" spans="1:9">
      <c r="A206" t="s">
        <v>290</v>
      </c>
      <c r="B206" t="s">
        <v>245</v>
      </c>
      <c r="C206" t="s">
        <v>160</v>
      </c>
      <c r="D206" s="1">
        <v>17.7</v>
      </c>
      <c r="E206" s="2">
        <v>5.05</v>
      </c>
      <c r="F206" s="2">
        <v>89.38</v>
      </c>
      <c r="G206" t="s">
        <v>246</v>
      </c>
      <c r="H206" t="s">
        <v>14</v>
      </c>
      <c r="I206" t="s">
        <v>14</v>
      </c>
    </row>
    <row r="207" spans="1:9">
      <c r="A207" t="s">
        <v>291</v>
      </c>
      <c r="B207" t="s">
        <v>245</v>
      </c>
      <c r="C207" t="s">
        <v>133</v>
      </c>
      <c r="D207" s="1">
        <v>17.75</v>
      </c>
      <c r="E207" s="2">
        <v>5.05</v>
      </c>
      <c r="F207" s="2">
        <v>89.64</v>
      </c>
      <c r="G207" t="s">
        <v>246</v>
      </c>
      <c r="H207" t="s">
        <v>14</v>
      </c>
      <c r="I207" t="s">
        <v>14</v>
      </c>
    </row>
    <row r="208" spans="1:9">
      <c r="A208" t="s">
        <v>292</v>
      </c>
      <c r="B208" t="s">
        <v>245</v>
      </c>
      <c r="C208" t="s">
        <v>288</v>
      </c>
      <c r="D208" s="1">
        <v>17.77</v>
      </c>
      <c r="E208" s="2">
        <v>5.35</v>
      </c>
      <c r="F208" s="2">
        <v>95.07</v>
      </c>
      <c r="G208" t="s">
        <v>246</v>
      </c>
      <c r="H208" t="s">
        <v>14</v>
      </c>
      <c r="I208" t="s">
        <v>14</v>
      </c>
    </row>
    <row r="209" spans="1:9">
      <c r="A209" t="s">
        <v>293</v>
      </c>
      <c r="B209" t="s">
        <v>245</v>
      </c>
      <c r="C209" t="s">
        <v>126</v>
      </c>
      <c r="D209" s="1">
        <v>17.75</v>
      </c>
      <c r="E209" s="2">
        <v>4.85</v>
      </c>
      <c r="F209" s="2">
        <v>86.09</v>
      </c>
      <c r="G209" t="s">
        <v>246</v>
      </c>
      <c r="H209" t="s">
        <v>14</v>
      </c>
      <c r="I209" t="s">
        <v>14</v>
      </c>
    </row>
    <row r="210" spans="1:9">
      <c r="A210" t="s">
        <v>294</v>
      </c>
      <c r="B210" t="s">
        <v>245</v>
      </c>
      <c r="C210" t="s">
        <v>160</v>
      </c>
      <c r="D210" s="1">
        <v>17.75</v>
      </c>
      <c r="E210" s="2">
        <v>5.05</v>
      </c>
      <c r="F210" s="2">
        <v>89.64</v>
      </c>
      <c r="G210" t="s">
        <v>246</v>
      </c>
      <c r="H210" t="s">
        <v>14</v>
      </c>
      <c r="I210" t="s">
        <v>14</v>
      </c>
    </row>
    <row r="211" spans="1:9">
      <c r="A211" t="s">
        <v>295</v>
      </c>
      <c r="B211" t="s">
        <v>245</v>
      </c>
      <c r="C211" t="s">
        <v>126</v>
      </c>
      <c r="D211" s="1">
        <v>17.74</v>
      </c>
      <c r="E211" s="2">
        <v>4.85</v>
      </c>
      <c r="F211" s="2">
        <v>86.04</v>
      </c>
      <c r="G211" t="s">
        <v>246</v>
      </c>
      <c r="H211" t="s">
        <v>14</v>
      </c>
      <c r="I211" t="s">
        <v>14</v>
      </c>
    </row>
    <row r="212" spans="1:9">
      <c r="A212" t="s">
        <v>296</v>
      </c>
      <c r="B212" t="s">
        <v>245</v>
      </c>
      <c r="C212" t="s">
        <v>160</v>
      </c>
      <c r="D212" s="1">
        <v>17.8</v>
      </c>
      <c r="E212" s="2">
        <v>5.05</v>
      </c>
      <c r="F212" s="2">
        <v>89.89</v>
      </c>
      <c r="G212" t="s">
        <v>246</v>
      </c>
      <c r="H212" t="s">
        <v>14</v>
      </c>
      <c r="I212" t="s">
        <v>14</v>
      </c>
    </row>
    <row r="213" spans="1:9">
      <c r="A213" t="s">
        <v>297</v>
      </c>
      <c r="B213" t="s">
        <v>245</v>
      </c>
      <c r="C213" t="s">
        <v>160</v>
      </c>
      <c r="D213" s="1">
        <v>17.75</v>
      </c>
      <c r="E213" s="2">
        <v>5.05</v>
      </c>
      <c r="F213" s="2">
        <v>89.64</v>
      </c>
      <c r="G213" t="s">
        <v>246</v>
      </c>
      <c r="H213" t="s">
        <v>14</v>
      </c>
      <c r="I213" t="s">
        <v>14</v>
      </c>
    </row>
    <row r="214" spans="1:9">
      <c r="A214" t="s">
        <v>298</v>
      </c>
      <c r="B214" t="s">
        <v>245</v>
      </c>
      <c r="C214" t="s">
        <v>151</v>
      </c>
      <c r="D214" s="1">
        <v>17.79</v>
      </c>
      <c r="E214" s="2">
        <v>4.85</v>
      </c>
      <c r="F214" s="2">
        <v>86.28</v>
      </c>
      <c r="G214" t="s">
        <v>246</v>
      </c>
      <c r="H214" t="s">
        <v>14</v>
      </c>
      <c r="I214" t="s">
        <v>14</v>
      </c>
    </row>
    <row r="215" spans="1:9">
      <c r="A215" t="s">
        <v>299</v>
      </c>
      <c r="B215" t="s">
        <v>245</v>
      </c>
      <c r="C215" t="s">
        <v>151</v>
      </c>
      <c r="D215" s="1">
        <v>17.76</v>
      </c>
      <c r="E215" s="2">
        <v>4.85</v>
      </c>
      <c r="F215" s="2">
        <v>86.14</v>
      </c>
      <c r="G215" t="s">
        <v>246</v>
      </c>
      <c r="H215" t="s">
        <v>14</v>
      </c>
      <c r="I215" t="s">
        <v>14</v>
      </c>
    </row>
    <row r="216" spans="1:9">
      <c r="A216" t="s">
        <v>300</v>
      </c>
      <c r="B216" t="s">
        <v>245</v>
      </c>
      <c r="C216" t="s">
        <v>126</v>
      </c>
      <c r="D216" s="1">
        <v>17.77</v>
      </c>
      <c r="E216" s="2">
        <v>4.85</v>
      </c>
      <c r="F216" s="2">
        <v>86.18</v>
      </c>
      <c r="G216" t="s">
        <v>246</v>
      </c>
      <c r="H216" t="s">
        <v>14</v>
      </c>
      <c r="I216" t="s">
        <v>14</v>
      </c>
    </row>
    <row r="217" spans="1:9">
      <c r="A217" t="s">
        <v>301</v>
      </c>
      <c r="B217" t="s">
        <v>245</v>
      </c>
      <c r="C217" t="s">
        <v>302</v>
      </c>
      <c r="D217" s="1">
        <v>17.78</v>
      </c>
      <c r="E217" s="2">
        <v>4.45</v>
      </c>
      <c r="F217" s="2">
        <v>79.12</v>
      </c>
      <c r="G217" t="s">
        <v>246</v>
      </c>
      <c r="H217" t="s">
        <v>14</v>
      </c>
      <c r="I217" t="s">
        <v>14</v>
      </c>
    </row>
    <row r="218" spans="1:9">
      <c r="A218" t="s">
        <v>303</v>
      </c>
      <c r="B218" t="s">
        <v>245</v>
      </c>
      <c r="C218" t="s">
        <v>262</v>
      </c>
      <c r="D218" s="1">
        <v>17.75</v>
      </c>
      <c r="E218" s="2">
        <v>4.85</v>
      </c>
      <c r="F218" s="2">
        <v>86.09</v>
      </c>
      <c r="G218" t="s">
        <v>246</v>
      </c>
      <c r="H218" t="s">
        <v>14</v>
      </c>
      <c r="I218" t="s">
        <v>14</v>
      </c>
    </row>
    <row r="219" spans="1:9">
      <c r="A219" t="s">
        <v>304</v>
      </c>
      <c r="B219" t="s">
        <v>245</v>
      </c>
      <c r="C219" t="s">
        <v>133</v>
      </c>
      <c r="D219" s="1">
        <v>17.73</v>
      </c>
      <c r="E219" s="2">
        <v>5.05</v>
      </c>
      <c r="F219" s="2">
        <v>89.54</v>
      </c>
      <c r="G219" t="s">
        <v>246</v>
      </c>
      <c r="H219" t="s">
        <v>14</v>
      </c>
      <c r="I219" t="s">
        <v>14</v>
      </c>
    </row>
    <row r="220" spans="1:9">
      <c r="A220" t="s">
        <v>305</v>
      </c>
      <c r="B220" t="s">
        <v>245</v>
      </c>
      <c r="C220" t="s">
        <v>262</v>
      </c>
      <c r="D220" s="1">
        <v>17.77</v>
      </c>
      <c r="E220" s="2">
        <v>4.85</v>
      </c>
      <c r="F220" s="2">
        <v>86.18</v>
      </c>
      <c r="G220" t="s">
        <v>246</v>
      </c>
      <c r="H220" t="s">
        <v>14</v>
      </c>
      <c r="I220" t="s">
        <v>14</v>
      </c>
    </row>
    <row r="221" spans="1:9">
      <c r="A221" t="s">
        <v>306</v>
      </c>
      <c r="B221" t="s">
        <v>245</v>
      </c>
      <c r="C221" t="s">
        <v>160</v>
      </c>
      <c r="D221" s="1">
        <v>17.71</v>
      </c>
      <c r="E221" s="2">
        <v>5.05</v>
      </c>
      <c r="F221" s="2">
        <v>89.44</v>
      </c>
      <c r="G221" t="s">
        <v>246</v>
      </c>
      <c r="H221" t="s">
        <v>14</v>
      </c>
      <c r="I221" t="s">
        <v>14</v>
      </c>
    </row>
    <row r="222" spans="1:9">
      <c r="A222" t="s">
        <v>307</v>
      </c>
      <c r="B222" t="s">
        <v>245</v>
      </c>
      <c r="C222" t="s">
        <v>308</v>
      </c>
      <c r="D222" s="1">
        <v>17.75</v>
      </c>
      <c r="E222" s="2">
        <v>3.6</v>
      </c>
      <c r="F222" s="2">
        <v>63.9</v>
      </c>
      <c r="G222" t="s">
        <v>246</v>
      </c>
      <c r="H222" t="s">
        <v>14</v>
      </c>
      <c r="I222" t="s">
        <v>14</v>
      </c>
    </row>
    <row r="223" spans="1:9">
      <c r="A223" t="s">
        <v>309</v>
      </c>
      <c r="B223" t="s">
        <v>245</v>
      </c>
      <c r="C223" t="s">
        <v>160</v>
      </c>
      <c r="D223" s="1">
        <v>17.71</v>
      </c>
      <c r="E223" s="2">
        <v>5.05</v>
      </c>
      <c r="F223" s="2">
        <v>89.44</v>
      </c>
      <c r="G223" t="s">
        <v>246</v>
      </c>
      <c r="H223" t="s">
        <v>14</v>
      </c>
      <c r="I223" t="s">
        <v>14</v>
      </c>
    </row>
    <row r="224" spans="1:9">
      <c r="A224" t="s">
        <v>310</v>
      </c>
      <c r="B224" t="s">
        <v>311</v>
      </c>
      <c r="C224" t="s">
        <v>126</v>
      </c>
      <c r="D224" s="1">
        <v>20.21</v>
      </c>
      <c r="E224" s="2">
        <v>4.85</v>
      </c>
      <c r="F224" s="2">
        <v>98.02</v>
      </c>
      <c r="G224" t="s">
        <v>312</v>
      </c>
      <c r="H224" t="s">
        <v>14</v>
      </c>
      <c r="I224" t="s">
        <v>14</v>
      </c>
    </row>
    <row r="225" spans="1:9">
      <c r="A225" t="s">
        <v>313</v>
      </c>
      <c r="B225" t="s">
        <v>311</v>
      </c>
      <c r="C225" t="s">
        <v>133</v>
      </c>
      <c r="D225" s="1">
        <v>20.24</v>
      </c>
      <c r="E225" s="2">
        <v>5.05</v>
      </c>
      <c r="F225" s="2">
        <v>102.21</v>
      </c>
      <c r="G225" t="s">
        <v>312</v>
      </c>
      <c r="H225" t="s">
        <v>14</v>
      </c>
      <c r="I225" t="s">
        <v>14</v>
      </c>
    </row>
    <row r="226" spans="1:9">
      <c r="A226" t="s">
        <v>314</v>
      </c>
      <c r="B226" t="s">
        <v>311</v>
      </c>
      <c r="C226" t="s">
        <v>139</v>
      </c>
      <c r="D226" s="1">
        <v>20.23</v>
      </c>
      <c r="E226" s="2">
        <v>4.1</v>
      </c>
      <c r="F226" s="2">
        <v>82.94</v>
      </c>
      <c r="G226" t="s">
        <v>312</v>
      </c>
      <c r="H226" t="s">
        <v>14</v>
      </c>
      <c r="I226" t="s">
        <v>14</v>
      </c>
    </row>
    <row r="227" spans="1:9">
      <c r="A227" t="s">
        <v>315</v>
      </c>
      <c r="B227" t="s">
        <v>311</v>
      </c>
      <c r="C227" t="s">
        <v>302</v>
      </c>
      <c r="D227" s="1">
        <v>20.21</v>
      </c>
      <c r="E227" s="2">
        <v>4.45</v>
      </c>
      <c r="F227" s="2">
        <v>89.93</v>
      </c>
      <c r="G227" t="s">
        <v>312</v>
      </c>
      <c r="H227" t="s">
        <v>14</v>
      </c>
      <c r="I227" t="s">
        <v>14</v>
      </c>
    </row>
    <row r="228" spans="1:9">
      <c r="A228" t="s">
        <v>316</v>
      </c>
      <c r="B228" t="s">
        <v>311</v>
      </c>
      <c r="C228" t="s">
        <v>317</v>
      </c>
      <c r="D228" s="1">
        <v>20.22</v>
      </c>
      <c r="E228" s="2">
        <v>8.7</v>
      </c>
      <c r="F228" s="2">
        <v>175.91</v>
      </c>
      <c r="G228" t="s">
        <v>312</v>
      </c>
      <c r="H228" t="s">
        <v>14</v>
      </c>
      <c r="I228" t="s">
        <v>14</v>
      </c>
    </row>
    <row r="229" spans="1:9">
      <c r="A229" t="s">
        <v>318</v>
      </c>
      <c r="B229" t="s">
        <v>311</v>
      </c>
      <c r="C229" t="s">
        <v>133</v>
      </c>
      <c r="D229" s="1">
        <v>20.2</v>
      </c>
      <c r="E229" s="2">
        <v>5.05</v>
      </c>
      <c r="F229" s="2">
        <v>102.01</v>
      </c>
      <c r="G229" t="s">
        <v>312</v>
      </c>
      <c r="H229" t="s">
        <v>14</v>
      </c>
      <c r="I229" t="s">
        <v>14</v>
      </c>
    </row>
    <row r="230" spans="1:9">
      <c r="A230" t="s">
        <v>319</v>
      </c>
      <c r="B230" t="s">
        <v>311</v>
      </c>
      <c r="C230" t="s">
        <v>139</v>
      </c>
      <c r="D230" s="1">
        <v>20.23</v>
      </c>
      <c r="E230" s="2">
        <v>4.1</v>
      </c>
      <c r="F230" s="2">
        <v>82.94</v>
      </c>
      <c r="G230" t="s">
        <v>312</v>
      </c>
      <c r="H230" t="s">
        <v>14</v>
      </c>
      <c r="I230" t="s">
        <v>14</v>
      </c>
    </row>
    <row r="231" spans="1:9">
      <c r="A231" t="s">
        <v>320</v>
      </c>
      <c r="B231" t="s">
        <v>311</v>
      </c>
      <c r="C231" t="s">
        <v>129</v>
      </c>
      <c r="D231" s="1">
        <v>20.2</v>
      </c>
      <c r="E231" s="2">
        <v>5.05</v>
      </c>
      <c r="F231" s="2">
        <v>102.01</v>
      </c>
      <c r="G231" t="s">
        <v>312</v>
      </c>
      <c r="H231" t="s">
        <v>14</v>
      </c>
      <c r="I231" t="s">
        <v>14</v>
      </c>
    </row>
    <row r="232" spans="1:9">
      <c r="A232" t="s">
        <v>321</v>
      </c>
      <c r="B232" t="s">
        <v>311</v>
      </c>
      <c r="C232" t="s">
        <v>133</v>
      </c>
      <c r="D232" s="1">
        <v>20.2</v>
      </c>
      <c r="E232" s="2">
        <v>5.05</v>
      </c>
      <c r="F232" s="2">
        <v>102.01</v>
      </c>
      <c r="G232" t="s">
        <v>312</v>
      </c>
      <c r="H232" t="s">
        <v>14</v>
      </c>
      <c r="I232" t="s">
        <v>14</v>
      </c>
    </row>
    <row r="233" spans="1:9">
      <c r="A233" t="s">
        <v>322</v>
      </c>
      <c r="B233" t="s">
        <v>311</v>
      </c>
      <c r="C233" t="s">
        <v>139</v>
      </c>
      <c r="D233" s="1">
        <v>20.23</v>
      </c>
      <c r="E233" s="2">
        <v>4.1</v>
      </c>
      <c r="F233" s="2">
        <v>82.94</v>
      </c>
      <c r="G233" t="s">
        <v>312</v>
      </c>
      <c r="H233" t="s">
        <v>14</v>
      </c>
      <c r="I233" t="s">
        <v>14</v>
      </c>
    </row>
    <row r="234" spans="1:9">
      <c r="A234" t="s">
        <v>323</v>
      </c>
      <c r="B234" t="s">
        <v>311</v>
      </c>
      <c r="C234" t="s">
        <v>139</v>
      </c>
      <c r="D234" s="1">
        <v>20.17</v>
      </c>
      <c r="E234" s="2">
        <v>4.1</v>
      </c>
      <c r="F234" s="2">
        <v>82.7</v>
      </c>
      <c r="G234" t="s">
        <v>312</v>
      </c>
      <c r="H234" t="s">
        <v>14</v>
      </c>
      <c r="I234" t="s">
        <v>14</v>
      </c>
    </row>
    <row r="235" spans="1:9">
      <c r="A235" t="s">
        <v>324</v>
      </c>
      <c r="B235" t="s">
        <v>311</v>
      </c>
      <c r="C235" t="s">
        <v>160</v>
      </c>
      <c r="D235" s="1">
        <v>20.23</v>
      </c>
      <c r="E235" s="2">
        <v>5.05</v>
      </c>
      <c r="F235" s="2">
        <v>102.16</v>
      </c>
      <c r="G235" t="s">
        <v>312</v>
      </c>
      <c r="H235" t="s">
        <v>14</v>
      </c>
      <c r="I235" t="s">
        <v>14</v>
      </c>
    </row>
    <row r="236" spans="1:9">
      <c r="A236" t="s">
        <v>325</v>
      </c>
      <c r="B236" t="s">
        <v>311</v>
      </c>
      <c r="C236" t="s">
        <v>126</v>
      </c>
      <c r="D236" s="1">
        <v>20.18</v>
      </c>
      <c r="E236" s="2">
        <v>4.85</v>
      </c>
      <c r="F236" s="2">
        <v>97.87</v>
      </c>
      <c r="G236" t="s">
        <v>312</v>
      </c>
      <c r="H236" t="s">
        <v>14</v>
      </c>
      <c r="I236" t="s">
        <v>14</v>
      </c>
    </row>
    <row r="237" spans="1:9">
      <c r="A237" t="s">
        <v>326</v>
      </c>
      <c r="B237" t="s">
        <v>311</v>
      </c>
      <c r="C237" t="s">
        <v>139</v>
      </c>
      <c r="D237" s="1">
        <v>20.2</v>
      </c>
      <c r="E237" s="2">
        <v>4.1</v>
      </c>
      <c r="F237" s="2">
        <v>82.82</v>
      </c>
      <c r="G237" t="s">
        <v>312</v>
      </c>
      <c r="H237" t="s">
        <v>14</v>
      </c>
      <c r="I237" t="s">
        <v>14</v>
      </c>
    </row>
    <row r="238" spans="1:9">
      <c r="A238" t="s">
        <v>327</v>
      </c>
      <c r="B238" t="s">
        <v>311</v>
      </c>
      <c r="C238" t="s">
        <v>160</v>
      </c>
      <c r="D238" s="1">
        <v>20.12</v>
      </c>
      <c r="E238" s="2">
        <v>5.05</v>
      </c>
      <c r="F238" s="2">
        <v>101.61</v>
      </c>
      <c r="G238" t="s">
        <v>312</v>
      </c>
      <c r="H238" t="s">
        <v>14</v>
      </c>
      <c r="I238" t="s">
        <v>14</v>
      </c>
    </row>
    <row r="239" spans="1:9">
      <c r="A239" t="s">
        <v>328</v>
      </c>
      <c r="B239" t="s">
        <v>311</v>
      </c>
      <c r="C239" t="s">
        <v>262</v>
      </c>
      <c r="D239" s="1">
        <v>20.19</v>
      </c>
      <c r="E239" s="2">
        <v>4.85</v>
      </c>
      <c r="F239" s="2">
        <v>97.92</v>
      </c>
      <c r="G239" t="s">
        <v>312</v>
      </c>
      <c r="H239" t="s">
        <v>14</v>
      </c>
      <c r="I239" t="s">
        <v>14</v>
      </c>
    </row>
    <row r="240" spans="1:9">
      <c r="A240" t="s">
        <v>329</v>
      </c>
      <c r="B240" t="s">
        <v>311</v>
      </c>
      <c r="C240" t="s">
        <v>160</v>
      </c>
      <c r="D240" s="1">
        <v>20.2</v>
      </c>
      <c r="E240" s="2">
        <v>5.05</v>
      </c>
      <c r="F240" s="2">
        <v>102.01</v>
      </c>
      <c r="G240" t="s">
        <v>312</v>
      </c>
      <c r="H240" t="s">
        <v>14</v>
      </c>
      <c r="I240" t="s">
        <v>14</v>
      </c>
    </row>
    <row r="241" spans="1:9">
      <c r="A241" t="s">
        <v>330</v>
      </c>
      <c r="B241" t="s">
        <v>311</v>
      </c>
      <c r="C241" t="s">
        <v>160</v>
      </c>
      <c r="D241" s="1">
        <v>20.23</v>
      </c>
      <c r="E241" s="2">
        <v>5.05</v>
      </c>
      <c r="F241" s="2">
        <v>102.16</v>
      </c>
      <c r="G241" t="s">
        <v>312</v>
      </c>
      <c r="H241" t="s">
        <v>14</v>
      </c>
      <c r="I241" t="s">
        <v>14</v>
      </c>
    </row>
    <row r="242" spans="1:9">
      <c r="A242" t="s">
        <v>331</v>
      </c>
      <c r="B242" t="s">
        <v>311</v>
      </c>
      <c r="C242" t="s">
        <v>170</v>
      </c>
      <c r="D242" s="1">
        <v>20.11</v>
      </c>
      <c r="E242" s="2">
        <v>6.1</v>
      </c>
      <c r="F242" s="2">
        <v>122.67</v>
      </c>
      <c r="G242" t="s">
        <v>312</v>
      </c>
      <c r="H242" t="s">
        <v>14</v>
      </c>
      <c r="I242" t="s">
        <v>14</v>
      </c>
    </row>
    <row r="243" spans="1:9">
      <c r="A243" t="s">
        <v>332</v>
      </c>
      <c r="B243" t="s">
        <v>311</v>
      </c>
      <c r="C243" t="s">
        <v>129</v>
      </c>
      <c r="D243" s="1">
        <v>20.19</v>
      </c>
      <c r="E243" s="2">
        <v>5.05</v>
      </c>
      <c r="F243" s="2">
        <v>101.96</v>
      </c>
      <c r="G243" t="s">
        <v>312</v>
      </c>
      <c r="H243" t="s">
        <v>14</v>
      </c>
      <c r="I243" t="s">
        <v>14</v>
      </c>
    </row>
    <row r="244" spans="1:9">
      <c r="A244" t="s">
        <v>333</v>
      </c>
      <c r="B244" t="s">
        <v>311</v>
      </c>
      <c r="C244" t="s">
        <v>139</v>
      </c>
      <c r="D244" s="1">
        <v>20.14</v>
      </c>
      <c r="E244" s="2">
        <v>4.1</v>
      </c>
      <c r="F244" s="2">
        <v>82.57</v>
      </c>
      <c r="G244" t="s">
        <v>312</v>
      </c>
      <c r="H244" t="s">
        <v>14</v>
      </c>
      <c r="I244" t="s">
        <v>14</v>
      </c>
    </row>
    <row r="245" spans="1:9">
      <c r="A245" t="s">
        <v>334</v>
      </c>
      <c r="B245" t="s">
        <v>311</v>
      </c>
      <c r="C245" t="s">
        <v>129</v>
      </c>
      <c r="D245" s="1">
        <v>20.14</v>
      </c>
      <c r="E245" s="2">
        <v>5.05</v>
      </c>
      <c r="F245" s="2">
        <v>101.71</v>
      </c>
      <c r="G245" t="s">
        <v>312</v>
      </c>
      <c r="H245" t="s">
        <v>14</v>
      </c>
      <c r="I245" t="s">
        <v>14</v>
      </c>
    </row>
    <row r="246" spans="1:9">
      <c r="A246" t="s">
        <v>335</v>
      </c>
      <c r="B246" t="s">
        <v>311</v>
      </c>
      <c r="C246" t="s">
        <v>139</v>
      </c>
      <c r="D246" s="1">
        <v>20.14</v>
      </c>
      <c r="E246" s="2">
        <v>4.1</v>
      </c>
      <c r="F246" s="2">
        <v>82.57</v>
      </c>
      <c r="G246" t="s">
        <v>312</v>
      </c>
      <c r="H246" t="s">
        <v>14</v>
      </c>
      <c r="I246" t="s">
        <v>14</v>
      </c>
    </row>
    <row r="247" spans="1:9">
      <c r="A247" t="s">
        <v>336</v>
      </c>
      <c r="B247" t="s">
        <v>311</v>
      </c>
      <c r="C247" t="s">
        <v>126</v>
      </c>
      <c r="D247" s="1">
        <v>20.08</v>
      </c>
      <c r="E247" s="2">
        <v>4.85</v>
      </c>
      <c r="F247" s="2">
        <v>97.39</v>
      </c>
      <c r="G247" t="s">
        <v>312</v>
      </c>
      <c r="H247" t="s">
        <v>14</v>
      </c>
      <c r="I247" t="s">
        <v>14</v>
      </c>
    </row>
    <row r="248" spans="1:9">
      <c r="A248" t="s">
        <v>337</v>
      </c>
      <c r="B248" t="s">
        <v>311</v>
      </c>
      <c r="C248" t="s">
        <v>129</v>
      </c>
      <c r="D248" s="1">
        <v>20.09</v>
      </c>
      <c r="E248" s="2">
        <v>5.05</v>
      </c>
      <c r="F248" s="2">
        <v>101.45</v>
      </c>
      <c r="G248" t="s">
        <v>312</v>
      </c>
      <c r="H248" t="s">
        <v>14</v>
      </c>
      <c r="I248" t="s">
        <v>14</v>
      </c>
    </row>
    <row r="249" spans="1:9">
      <c r="A249" t="s">
        <v>338</v>
      </c>
      <c r="B249" t="s">
        <v>311</v>
      </c>
      <c r="C249" t="s">
        <v>339</v>
      </c>
      <c r="D249" s="1">
        <v>20.18</v>
      </c>
      <c r="E249" s="2">
        <v>5.05</v>
      </c>
      <c r="F249" s="2">
        <v>101.91</v>
      </c>
      <c r="G249" t="s">
        <v>312</v>
      </c>
      <c r="H249" t="s">
        <v>14</v>
      </c>
      <c r="I249" t="s">
        <v>14</v>
      </c>
    </row>
    <row r="250" spans="1:9">
      <c r="A250" t="s">
        <v>340</v>
      </c>
      <c r="B250" t="s">
        <v>311</v>
      </c>
      <c r="C250" t="s">
        <v>139</v>
      </c>
      <c r="D250" s="1">
        <v>20.11</v>
      </c>
      <c r="E250" s="2">
        <v>4.1</v>
      </c>
      <c r="F250" s="2">
        <v>82.45</v>
      </c>
      <c r="G250" t="s">
        <v>312</v>
      </c>
      <c r="H250" t="s">
        <v>14</v>
      </c>
      <c r="I250" t="s">
        <v>14</v>
      </c>
    </row>
    <row r="251" spans="1:9">
      <c r="A251" t="s">
        <v>341</v>
      </c>
      <c r="B251" t="s">
        <v>311</v>
      </c>
      <c r="C251" t="s">
        <v>151</v>
      </c>
      <c r="D251" s="1">
        <v>20.17</v>
      </c>
      <c r="E251" s="2">
        <v>4.85</v>
      </c>
      <c r="F251" s="2">
        <v>97.82</v>
      </c>
      <c r="G251" t="s">
        <v>312</v>
      </c>
      <c r="H251" t="s">
        <v>14</v>
      </c>
      <c r="I251" t="s">
        <v>14</v>
      </c>
    </row>
    <row r="252" spans="1:9">
      <c r="A252" t="s">
        <v>342</v>
      </c>
      <c r="B252" t="s">
        <v>311</v>
      </c>
      <c r="C252" t="s">
        <v>139</v>
      </c>
      <c r="D252" s="1">
        <v>20.17</v>
      </c>
      <c r="E252" s="2">
        <v>4.1</v>
      </c>
      <c r="F252" s="2">
        <v>82.7</v>
      </c>
      <c r="G252" t="s">
        <v>312</v>
      </c>
      <c r="H252" t="s">
        <v>14</v>
      </c>
      <c r="I252" t="s">
        <v>14</v>
      </c>
    </row>
    <row r="253" spans="1:9">
      <c r="A253" t="s">
        <v>343</v>
      </c>
      <c r="B253" t="s">
        <v>311</v>
      </c>
      <c r="C253" t="s">
        <v>129</v>
      </c>
      <c r="D253" s="1">
        <v>20.17</v>
      </c>
      <c r="E253" s="2">
        <v>5.05</v>
      </c>
      <c r="F253" s="2">
        <v>101.86</v>
      </c>
      <c r="G253" t="s">
        <v>312</v>
      </c>
      <c r="H253" t="s">
        <v>14</v>
      </c>
      <c r="I253" t="s">
        <v>14</v>
      </c>
    </row>
    <row r="254" spans="1:9">
      <c r="A254" t="s">
        <v>344</v>
      </c>
      <c r="B254" t="s">
        <v>311</v>
      </c>
      <c r="C254" t="s">
        <v>274</v>
      </c>
      <c r="D254" s="1">
        <v>20.19</v>
      </c>
      <c r="E254" s="2">
        <v>5.05</v>
      </c>
      <c r="F254" s="2">
        <v>101.96</v>
      </c>
      <c r="G254" t="s">
        <v>312</v>
      </c>
      <c r="H254" t="s">
        <v>14</v>
      </c>
      <c r="I254" t="s">
        <v>14</v>
      </c>
    </row>
    <row r="255" spans="1:9">
      <c r="A255" t="s">
        <v>345</v>
      </c>
      <c r="B255" t="s">
        <v>311</v>
      </c>
      <c r="C255" t="s">
        <v>139</v>
      </c>
      <c r="D255" s="1">
        <v>20.17</v>
      </c>
      <c r="E255" s="2">
        <v>4.1</v>
      </c>
      <c r="F255" s="2">
        <v>82.7</v>
      </c>
      <c r="G255" t="s">
        <v>312</v>
      </c>
      <c r="H255" t="s">
        <v>14</v>
      </c>
      <c r="I255" t="s">
        <v>14</v>
      </c>
    </row>
    <row r="256" spans="1:9">
      <c r="A256" t="s">
        <v>346</v>
      </c>
      <c r="B256" t="s">
        <v>311</v>
      </c>
      <c r="C256" t="s">
        <v>151</v>
      </c>
      <c r="D256" s="1">
        <v>20.15</v>
      </c>
      <c r="E256" s="2">
        <v>4.85</v>
      </c>
      <c r="F256" s="2">
        <v>97.73</v>
      </c>
      <c r="G256" t="s">
        <v>312</v>
      </c>
      <c r="H256" t="s">
        <v>14</v>
      </c>
      <c r="I256" t="s">
        <v>14</v>
      </c>
    </row>
    <row r="257" spans="1:9">
      <c r="A257" t="s">
        <v>347</v>
      </c>
      <c r="B257" t="s">
        <v>311</v>
      </c>
      <c r="C257" t="s">
        <v>339</v>
      </c>
      <c r="D257" s="1">
        <v>20.16</v>
      </c>
      <c r="E257" s="2">
        <v>5.05</v>
      </c>
      <c r="F257" s="2">
        <v>101.81</v>
      </c>
      <c r="G257" t="s">
        <v>312</v>
      </c>
      <c r="H257" t="s">
        <v>14</v>
      </c>
      <c r="I257" t="s">
        <v>14</v>
      </c>
    </row>
    <row r="258" spans="1:9">
      <c r="A258" t="s">
        <v>348</v>
      </c>
      <c r="B258" t="s">
        <v>311</v>
      </c>
      <c r="C258" t="s">
        <v>139</v>
      </c>
      <c r="D258" s="1">
        <v>20.14</v>
      </c>
      <c r="E258" s="2">
        <v>4.1</v>
      </c>
      <c r="F258" s="2">
        <v>82.57</v>
      </c>
      <c r="G258" t="s">
        <v>312</v>
      </c>
      <c r="H258" t="s">
        <v>14</v>
      </c>
      <c r="I258" t="s">
        <v>14</v>
      </c>
    </row>
    <row r="259" spans="1:9">
      <c r="A259" t="s">
        <v>349</v>
      </c>
      <c r="B259" t="s">
        <v>311</v>
      </c>
      <c r="C259" t="s">
        <v>133</v>
      </c>
      <c r="D259" s="1">
        <v>20.13</v>
      </c>
      <c r="E259" s="2">
        <v>5.05</v>
      </c>
      <c r="F259" s="2">
        <v>101.66</v>
      </c>
      <c r="G259" t="s">
        <v>312</v>
      </c>
      <c r="H259" t="s">
        <v>14</v>
      </c>
      <c r="I259" t="s">
        <v>14</v>
      </c>
    </row>
    <row r="260" spans="1:9">
      <c r="A260" t="s">
        <v>350</v>
      </c>
      <c r="B260" t="s">
        <v>311</v>
      </c>
      <c r="C260" t="s">
        <v>154</v>
      </c>
      <c r="D260" s="1">
        <v>20.09</v>
      </c>
      <c r="E260" s="2">
        <v>5.05</v>
      </c>
      <c r="F260" s="2">
        <v>101.45</v>
      </c>
      <c r="G260" t="s">
        <v>312</v>
      </c>
      <c r="H260" t="s">
        <v>14</v>
      </c>
      <c r="I260" t="s">
        <v>14</v>
      </c>
    </row>
    <row r="261" spans="1:9">
      <c r="A261" t="s">
        <v>351</v>
      </c>
      <c r="B261" t="s">
        <v>311</v>
      </c>
      <c r="C261" t="s">
        <v>139</v>
      </c>
      <c r="D261" s="1">
        <v>20.12</v>
      </c>
      <c r="E261" s="2">
        <v>4.1</v>
      </c>
      <c r="F261" s="2">
        <v>82.49</v>
      </c>
      <c r="G261" t="s">
        <v>312</v>
      </c>
      <c r="H261" t="s">
        <v>14</v>
      </c>
      <c r="I261" t="s">
        <v>14</v>
      </c>
    </row>
    <row r="262" spans="1:9">
      <c r="A262" t="s">
        <v>352</v>
      </c>
      <c r="B262" t="s">
        <v>311</v>
      </c>
      <c r="C262" t="s">
        <v>139</v>
      </c>
      <c r="D262" s="1">
        <v>20.1</v>
      </c>
      <c r="E262" s="2">
        <v>4.1</v>
      </c>
      <c r="F262" s="2">
        <v>82.41</v>
      </c>
      <c r="G262" t="s">
        <v>312</v>
      </c>
      <c r="H262" t="s">
        <v>14</v>
      </c>
      <c r="I262" t="s">
        <v>14</v>
      </c>
    </row>
    <row r="263" spans="1:9">
      <c r="A263" t="s">
        <v>353</v>
      </c>
      <c r="B263" t="s">
        <v>311</v>
      </c>
      <c r="C263" t="s">
        <v>139</v>
      </c>
      <c r="D263" s="1">
        <v>20.11</v>
      </c>
      <c r="E263" s="2">
        <v>4.1</v>
      </c>
      <c r="F263" s="2">
        <v>82.45</v>
      </c>
      <c r="G263" t="s">
        <v>312</v>
      </c>
      <c r="H263" t="s">
        <v>14</v>
      </c>
      <c r="I263" t="s">
        <v>14</v>
      </c>
    </row>
    <row r="264" spans="1:9">
      <c r="A264" t="s">
        <v>354</v>
      </c>
      <c r="B264" t="s">
        <v>311</v>
      </c>
      <c r="C264" t="s">
        <v>160</v>
      </c>
      <c r="D264" s="1">
        <v>20.14</v>
      </c>
      <c r="E264" s="2">
        <v>5.05</v>
      </c>
      <c r="F264" s="2">
        <v>101.71</v>
      </c>
      <c r="G264" t="s">
        <v>312</v>
      </c>
      <c r="H264" t="s">
        <v>14</v>
      </c>
      <c r="I264" t="s">
        <v>14</v>
      </c>
    </row>
    <row r="265" spans="1:9">
      <c r="A265" t="s">
        <v>355</v>
      </c>
      <c r="B265" t="s">
        <v>311</v>
      </c>
      <c r="C265" t="s">
        <v>151</v>
      </c>
      <c r="D265" s="1">
        <v>20.1</v>
      </c>
      <c r="E265" s="2">
        <v>4.85</v>
      </c>
      <c r="F265" s="2">
        <v>97.48</v>
      </c>
      <c r="G265" t="s">
        <v>312</v>
      </c>
      <c r="H265" t="s">
        <v>14</v>
      </c>
      <c r="I265" t="s">
        <v>14</v>
      </c>
    </row>
    <row r="266" spans="1:9">
      <c r="A266" t="s">
        <v>356</v>
      </c>
      <c r="B266" t="s">
        <v>311</v>
      </c>
      <c r="C266" t="s">
        <v>154</v>
      </c>
      <c r="D266" s="1">
        <v>20.1</v>
      </c>
      <c r="E266" s="2">
        <v>5.05</v>
      </c>
      <c r="F266" s="2">
        <v>101.51</v>
      </c>
      <c r="G266" t="s">
        <v>312</v>
      </c>
      <c r="H266" t="s">
        <v>14</v>
      </c>
      <c r="I266" t="s">
        <v>14</v>
      </c>
    </row>
    <row r="267" spans="1:9">
      <c r="A267" t="s">
        <v>357</v>
      </c>
      <c r="B267" t="s">
        <v>311</v>
      </c>
      <c r="C267" t="s">
        <v>126</v>
      </c>
      <c r="D267" s="1">
        <v>20.11</v>
      </c>
      <c r="E267" s="2">
        <v>4.85</v>
      </c>
      <c r="F267" s="2">
        <v>97.53</v>
      </c>
      <c r="G267" t="s">
        <v>312</v>
      </c>
      <c r="H267" t="s">
        <v>14</v>
      </c>
      <c r="I267" t="s">
        <v>14</v>
      </c>
    </row>
    <row r="268" spans="1:9">
      <c r="A268" t="s">
        <v>358</v>
      </c>
      <c r="B268" t="s">
        <v>311</v>
      </c>
      <c r="C268" t="s">
        <v>339</v>
      </c>
      <c r="D268" s="1">
        <v>20.08</v>
      </c>
      <c r="E268" s="2">
        <v>5.05</v>
      </c>
      <c r="F268" s="2">
        <v>101.4</v>
      </c>
      <c r="G268" t="s">
        <v>312</v>
      </c>
      <c r="H268" t="s">
        <v>14</v>
      </c>
      <c r="I268" t="s">
        <v>14</v>
      </c>
    </row>
    <row r="269" spans="1:9">
      <c r="A269" t="s">
        <v>359</v>
      </c>
      <c r="B269" t="s">
        <v>311</v>
      </c>
      <c r="C269" t="s">
        <v>139</v>
      </c>
      <c r="D269" s="1">
        <v>20.12</v>
      </c>
      <c r="E269" s="2">
        <v>4.1</v>
      </c>
      <c r="F269" s="2">
        <v>82.49</v>
      </c>
      <c r="G269" t="s">
        <v>312</v>
      </c>
      <c r="H269" t="s">
        <v>14</v>
      </c>
      <c r="I269" t="s">
        <v>14</v>
      </c>
    </row>
    <row r="270" spans="1:9">
      <c r="A270" t="s">
        <v>360</v>
      </c>
      <c r="B270" t="s">
        <v>311</v>
      </c>
      <c r="C270" t="s">
        <v>133</v>
      </c>
      <c r="D270" s="1">
        <v>20.11</v>
      </c>
      <c r="E270" s="2">
        <v>5.05</v>
      </c>
      <c r="F270" s="2">
        <v>101.56</v>
      </c>
      <c r="G270" t="s">
        <v>312</v>
      </c>
      <c r="H270" t="s">
        <v>14</v>
      </c>
      <c r="I270" t="s">
        <v>14</v>
      </c>
    </row>
    <row r="271" spans="1:9">
      <c r="A271" t="s">
        <v>361</v>
      </c>
      <c r="B271" t="s">
        <v>311</v>
      </c>
      <c r="C271" t="s">
        <v>262</v>
      </c>
      <c r="D271" s="1">
        <v>20.13</v>
      </c>
      <c r="E271" s="2">
        <v>4.85</v>
      </c>
      <c r="F271" s="2">
        <v>97.63</v>
      </c>
      <c r="G271" t="s">
        <v>312</v>
      </c>
      <c r="H271" t="s">
        <v>14</v>
      </c>
      <c r="I271" t="s">
        <v>14</v>
      </c>
    </row>
    <row r="272" spans="1:9">
      <c r="A272" t="s">
        <v>362</v>
      </c>
      <c r="B272" t="s">
        <v>311</v>
      </c>
      <c r="C272" t="s">
        <v>151</v>
      </c>
      <c r="D272" s="1">
        <v>20.18</v>
      </c>
      <c r="E272" s="2">
        <v>4.85</v>
      </c>
      <c r="F272" s="2">
        <v>97.87</v>
      </c>
      <c r="G272" t="s">
        <v>312</v>
      </c>
      <c r="H272" t="s">
        <v>14</v>
      </c>
      <c r="I272" t="s">
        <v>14</v>
      </c>
    </row>
    <row r="273" spans="1:9">
      <c r="A273" t="s">
        <v>363</v>
      </c>
      <c r="B273" t="s">
        <v>311</v>
      </c>
      <c r="C273" t="s">
        <v>151</v>
      </c>
      <c r="D273" s="1">
        <v>20.12</v>
      </c>
      <c r="E273" s="2">
        <v>4.85</v>
      </c>
      <c r="F273" s="2">
        <v>97.58</v>
      </c>
      <c r="G273" t="s">
        <v>312</v>
      </c>
      <c r="H273" t="s">
        <v>14</v>
      </c>
      <c r="I273" t="s">
        <v>14</v>
      </c>
    </row>
    <row r="274" spans="1:9">
      <c r="A274" t="s">
        <v>364</v>
      </c>
      <c r="B274" t="s">
        <v>311</v>
      </c>
      <c r="C274" t="s">
        <v>170</v>
      </c>
      <c r="D274" s="1">
        <v>20.13</v>
      </c>
      <c r="E274" s="2">
        <v>6.1</v>
      </c>
      <c r="F274" s="2">
        <v>122.79</v>
      </c>
      <c r="G274" t="s">
        <v>312</v>
      </c>
      <c r="H274" t="s">
        <v>14</v>
      </c>
      <c r="I274" t="s">
        <v>14</v>
      </c>
    </row>
    <row r="275" spans="1:9">
      <c r="A275" t="s">
        <v>365</v>
      </c>
      <c r="B275" t="s">
        <v>311</v>
      </c>
      <c r="C275" t="s">
        <v>139</v>
      </c>
      <c r="D275" s="1">
        <v>20.15</v>
      </c>
      <c r="E275" s="2">
        <v>4.1</v>
      </c>
      <c r="F275" s="2">
        <v>82.61</v>
      </c>
      <c r="G275" t="s">
        <v>312</v>
      </c>
      <c r="H275" t="s">
        <v>14</v>
      </c>
      <c r="I275" t="s">
        <v>14</v>
      </c>
    </row>
    <row r="276" spans="1:9">
      <c r="A276" t="s">
        <v>366</v>
      </c>
      <c r="B276" t="s">
        <v>311</v>
      </c>
      <c r="C276" t="s">
        <v>160</v>
      </c>
      <c r="D276" s="1">
        <v>20.11</v>
      </c>
      <c r="E276" s="2">
        <v>5.05</v>
      </c>
      <c r="F276" s="2">
        <v>101.56</v>
      </c>
      <c r="G276" t="s">
        <v>312</v>
      </c>
      <c r="H276" t="s">
        <v>14</v>
      </c>
      <c r="I276" t="s">
        <v>14</v>
      </c>
    </row>
    <row r="277" spans="1:9">
      <c r="A277" t="s">
        <v>367</v>
      </c>
      <c r="B277" t="s">
        <v>311</v>
      </c>
      <c r="C277" t="s">
        <v>160</v>
      </c>
      <c r="D277" s="1">
        <v>20.13</v>
      </c>
      <c r="E277" s="2">
        <v>5.05</v>
      </c>
      <c r="F277" s="2">
        <v>101.66</v>
      </c>
      <c r="G277" t="s">
        <v>312</v>
      </c>
      <c r="H277" t="s">
        <v>14</v>
      </c>
      <c r="I277" t="s">
        <v>14</v>
      </c>
    </row>
    <row r="278" spans="1:9">
      <c r="A278" t="s">
        <v>368</v>
      </c>
      <c r="B278" t="s">
        <v>311</v>
      </c>
      <c r="C278" t="s">
        <v>339</v>
      </c>
      <c r="D278" s="1">
        <v>20.14</v>
      </c>
      <c r="E278" s="2">
        <v>5.05</v>
      </c>
      <c r="F278" s="2">
        <v>101.71</v>
      </c>
      <c r="G278" t="s">
        <v>312</v>
      </c>
      <c r="H278" t="s">
        <v>14</v>
      </c>
      <c r="I278" t="s">
        <v>14</v>
      </c>
    </row>
    <row r="279" spans="1:9">
      <c r="A279" t="s">
        <v>369</v>
      </c>
      <c r="B279" t="s">
        <v>311</v>
      </c>
      <c r="C279" t="s">
        <v>139</v>
      </c>
      <c r="D279" s="1">
        <v>20.13</v>
      </c>
      <c r="E279" s="2">
        <v>4.1</v>
      </c>
      <c r="F279" s="2">
        <v>82.53</v>
      </c>
      <c r="G279" t="s">
        <v>312</v>
      </c>
      <c r="H279" t="s">
        <v>14</v>
      </c>
      <c r="I279" t="s">
        <v>14</v>
      </c>
    </row>
    <row r="280" spans="1:9">
      <c r="A280" t="s">
        <v>370</v>
      </c>
      <c r="B280" t="s">
        <v>311</v>
      </c>
      <c r="C280" t="s">
        <v>308</v>
      </c>
      <c r="D280" s="1">
        <v>20.07</v>
      </c>
      <c r="E280" s="2">
        <v>3.6</v>
      </c>
      <c r="F280" s="2">
        <v>72.25</v>
      </c>
      <c r="G280" t="s">
        <v>312</v>
      </c>
      <c r="H280" t="s">
        <v>14</v>
      </c>
      <c r="I280" t="s">
        <v>14</v>
      </c>
    </row>
    <row r="281" spans="1:9">
      <c r="A281" t="s">
        <v>371</v>
      </c>
      <c r="B281" t="s">
        <v>311</v>
      </c>
      <c r="C281" t="s">
        <v>139</v>
      </c>
      <c r="D281" s="1">
        <v>20.08</v>
      </c>
      <c r="E281" s="2">
        <v>4.1</v>
      </c>
      <c r="F281" s="2">
        <v>82.33</v>
      </c>
      <c r="G281" t="s">
        <v>312</v>
      </c>
      <c r="H281" t="s">
        <v>14</v>
      </c>
      <c r="I281" t="s">
        <v>14</v>
      </c>
    </row>
    <row r="282" spans="1:9">
      <c r="A282" t="s">
        <v>372</v>
      </c>
      <c r="B282" t="s">
        <v>373</v>
      </c>
      <c r="C282" t="s">
        <v>31</v>
      </c>
      <c r="D282" s="1">
        <v>16.76</v>
      </c>
      <c r="E282" s="2">
        <v>5.05</v>
      </c>
      <c r="F282" s="2">
        <v>84.64</v>
      </c>
      <c r="G282" t="s">
        <v>374</v>
      </c>
      <c r="H282" t="s">
        <v>14</v>
      </c>
      <c r="I282" t="s">
        <v>14</v>
      </c>
    </row>
    <row r="283" spans="1:9">
      <c r="A283" t="s">
        <v>375</v>
      </c>
      <c r="B283" t="s">
        <v>373</v>
      </c>
      <c r="C283" t="s">
        <v>34</v>
      </c>
      <c r="D283" s="1">
        <v>16.81</v>
      </c>
      <c r="E283" s="2">
        <v>3.8</v>
      </c>
      <c r="F283" s="2">
        <v>63.88</v>
      </c>
      <c r="G283" t="s">
        <v>374</v>
      </c>
      <c r="H283" t="s">
        <v>14</v>
      </c>
      <c r="I283" t="s">
        <v>14</v>
      </c>
    </row>
    <row r="284" spans="1:9">
      <c r="A284" t="s">
        <v>376</v>
      </c>
      <c r="B284" t="s">
        <v>373</v>
      </c>
      <c r="C284" t="s">
        <v>38</v>
      </c>
      <c r="D284" s="1">
        <v>16.85</v>
      </c>
      <c r="E284" s="2">
        <v>4.8</v>
      </c>
      <c r="F284" s="2">
        <v>80.88</v>
      </c>
      <c r="G284" t="s">
        <v>374</v>
      </c>
      <c r="H284" t="s">
        <v>14</v>
      </c>
      <c r="I284" t="s">
        <v>14</v>
      </c>
    </row>
    <row r="285" spans="1:9">
      <c r="A285" t="s">
        <v>377</v>
      </c>
      <c r="B285" t="s">
        <v>373</v>
      </c>
      <c r="C285" t="s">
        <v>378</v>
      </c>
      <c r="D285" s="1">
        <v>16.86</v>
      </c>
      <c r="E285" s="2">
        <v>5.05</v>
      </c>
      <c r="F285" s="2">
        <v>85.14</v>
      </c>
      <c r="G285" t="s">
        <v>374</v>
      </c>
      <c r="H285" t="s">
        <v>14</v>
      </c>
      <c r="I285" t="s">
        <v>14</v>
      </c>
    </row>
    <row r="286" spans="1:9">
      <c r="A286" t="s">
        <v>379</v>
      </c>
      <c r="B286" t="s">
        <v>373</v>
      </c>
      <c r="C286" t="s">
        <v>34</v>
      </c>
      <c r="D286" s="1">
        <v>16.86</v>
      </c>
      <c r="E286" s="2">
        <v>3.8</v>
      </c>
      <c r="F286" s="2">
        <v>64.07</v>
      </c>
      <c r="G286" t="s">
        <v>374</v>
      </c>
      <c r="H286" t="s">
        <v>14</v>
      </c>
      <c r="I286" t="s">
        <v>14</v>
      </c>
    </row>
    <row r="287" spans="1:9">
      <c r="A287" t="s">
        <v>380</v>
      </c>
      <c r="B287" t="s">
        <v>373</v>
      </c>
      <c r="C287" t="s">
        <v>381</v>
      </c>
      <c r="D287" s="1">
        <v>16.85</v>
      </c>
      <c r="E287" s="2">
        <v>6.1</v>
      </c>
      <c r="F287" s="2">
        <v>102.78</v>
      </c>
      <c r="G287" t="s">
        <v>374</v>
      </c>
      <c r="H287" t="s">
        <v>14</v>
      </c>
      <c r="I287" t="s">
        <v>14</v>
      </c>
    </row>
    <row r="288" spans="1:9">
      <c r="A288" t="s">
        <v>382</v>
      </c>
      <c r="B288" t="s">
        <v>373</v>
      </c>
      <c r="C288" t="s">
        <v>383</v>
      </c>
      <c r="D288" s="1">
        <v>16.84</v>
      </c>
      <c r="E288" s="2">
        <v>5.85</v>
      </c>
      <c r="F288" s="2">
        <v>98.51</v>
      </c>
      <c r="G288" t="s">
        <v>374</v>
      </c>
      <c r="H288" t="s">
        <v>14</v>
      </c>
      <c r="I288" t="s">
        <v>14</v>
      </c>
    </row>
    <row r="289" spans="1:9">
      <c r="A289" t="s">
        <v>384</v>
      </c>
      <c r="B289" t="s">
        <v>373</v>
      </c>
      <c r="C289" t="s">
        <v>385</v>
      </c>
      <c r="D289" s="1">
        <v>16.88</v>
      </c>
      <c r="E289" s="2">
        <v>6.1</v>
      </c>
      <c r="F289" s="2">
        <v>102.97</v>
      </c>
      <c r="G289" t="s">
        <v>374</v>
      </c>
      <c r="H289" t="s">
        <v>14</v>
      </c>
      <c r="I289" t="s">
        <v>14</v>
      </c>
    </row>
    <row r="290" spans="1:9">
      <c r="A290" t="s">
        <v>386</v>
      </c>
      <c r="B290" t="s">
        <v>373</v>
      </c>
      <c r="C290" t="s">
        <v>387</v>
      </c>
      <c r="D290" s="1">
        <v>16.8</v>
      </c>
      <c r="E290" s="2">
        <v>3.8</v>
      </c>
      <c r="F290" s="2">
        <v>63.84</v>
      </c>
      <c r="G290" t="s">
        <v>374</v>
      </c>
      <c r="H290" t="s">
        <v>14</v>
      </c>
      <c r="I290" t="s">
        <v>14</v>
      </c>
    </row>
    <row r="291" spans="1:9">
      <c r="A291" t="s">
        <v>388</v>
      </c>
      <c r="B291" t="s">
        <v>373</v>
      </c>
      <c r="C291" t="s">
        <v>389</v>
      </c>
      <c r="D291" s="1">
        <v>16.84</v>
      </c>
      <c r="E291" s="2">
        <v>5.05</v>
      </c>
      <c r="F291" s="2">
        <v>85.04</v>
      </c>
      <c r="G291" t="s">
        <v>374</v>
      </c>
      <c r="H291" t="s">
        <v>14</v>
      </c>
      <c r="I291" t="s">
        <v>14</v>
      </c>
    </row>
    <row r="292" spans="1:9">
      <c r="A292" t="s">
        <v>390</v>
      </c>
      <c r="B292" t="s">
        <v>373</v>
      </c>
      <c r="C292" t="s">
        <v>391</v>
      </c>
      <c r="D292" s="1">
        <v>16.82</v>
      </c>
      <c r="E292" s="2">
        <v>4.1</v>
      </c>
      <c r="F292" s="2">
        <v>68.96</v>
      </c>
      <c r="G292" t="s">
        <v>374</v>
      </c>
      <c r="H292" t="s">
        <v>14</v>
      </c>
      <c r="I292" t="s">
        <v>14</v>
      </c>
    </row>
    <row r="293" spans="1:9">
      <c r="A293" t="s">
        <v>392</v>
      </c>
      <c r="B293" t="s">
        <v>373</v>
      </c>
      <c r="C293" t="s">
        <v>393</v>
      </c>
      <c r="D293" s="1">
        <v>16.83</v>
      </c>
      <c r="E293" s="2">
        <v>5.05</v>
      </c>
      <c r="F293" s="2">
        <v>84.99</v>
      </c>
      <c r="G293" t="s">
        <v>374</v>
      </c>
      <c r="H293" t="s">
        <v>14</v>
      </c>
      <c r="I293" t="s">
        <v>14</v>
      </c>
    </row>
    <row r="294" spans="1:9">
      <c r="A294" t="s">
        <v>394</v>
      </c>
      <c r="B294" t="s">
        <v>373</v>
      </c>
      <c r="C294" t="s">
        <v>395</v>
      </c>
      <c r="D294" s="1">
        <v>16.82</v>
      </c>
      <c r="E294" s="2">
        <v>4.85</v>
      </c>
      <c r="F294" s="2">
        <v>81.58</v>
      </c>
      <c r="G294" t="s">
        <v>374</v>
      </c>
      <c r="H294" t="s">
        <v>14</v>
      </c>
      <c r="I294" t="s">
        <v>14</v>
      </c>
    </row>
    <row r="295" spans="1:9">
      <c r="A295" t="s">
        <v>396</v>
      </c>
      <c r="B295" t="s">
        <v>373</v>
      </c>
      <c r="C295" t="s">
        <v>397</v>
      </c>
      <c r="D295" s="1">
        <v>16.83</v>
      </c>
      <c r="E295" s="2">
        <v>6.1</v>
      </c>
      <c r="F295" s="2">
        <v>102.66</v>
      </c>
      <c r="G295" t="s">
        <v>374</v>
      </c>
      <c r="H295" t="s">
        <v>14</v>
      </c>
      <c r="I295" t="s">
        <v>14</v>
      </c>
    </row>
    <row r="296" spans="1:9">
      <c r="A296" t="s">
        <v>398</v>
      </c>
      <c r="B296" t="s">
        <v>373</v>
      </c>
      <c r="C296" t="s">
        <v>387</v>
      </c>
      <c r="D296" s="1">
        <v>16.82</v>
      </c>
      <c r="E296" s="2">
        <v>3.8</v>
      </c>
      <c r="F296" s="2">
        <v>63.92</v>
      </c>
      <c r="G296" t="s">
        <v>374</v>
      </c>
      <c r="H296" t="s">
        <v>14</v>
      </c>
      <c r="I296" t="s">
        <v>14</v>
      </c>
    </row>
    <row r="297" spans="1:9">
      <c r="A297" t="s">
        <v>399</v>
      </c>
      <c r="B297" t="s">
        <v>373</v>
      </c>
      <c r="C297" t="s">
        <v>400</v>
      </c>
      <c r="D297" s="1">
        <v>16.82</v>
      </c>
      <c r="E297" s="2">
        <v>5.35</v>
      </c>
      <c r="F297" s="2">
        <v>89.99</v>
      </c>
      <c r="G297" t="s">
        <v>374</v>
      </c>
      <c r="H297" t="s">
        <v>14</v>
      </c>
      <c r="I297" t="s">
        <v>14</v>
      </c>
    </row>
    <row r="298" spans="1:9">
      <c r="A298" t="s">
        <v>401</v>
      </c>
      <c r="B298" t="s">
        <v>373</v>
      </c>
      <c r="C298" t="s">
        <v>402</v>
      </c>
      <c r="D298" s="1">
        <v>16.92</v>
      </c>
      <c r="E298" s="2">
        <v>3.4</v>
      </c>
      <c r="F298" s="2">
        <v>57.53</v>
      </c>
      <c r="G298" t="s">
        <v>374</v>
      </c>
      <c r="H298" t="s">
        <v>14</v>
      </c>
      <c r="I298" t="s">
        <v>14</v>
      </c>
    </row>
    <row r="299" spans="1:9">
      <c r="A299" t="s">
        <v>403</v>
      </c>
      <c r="B299" t="s">
        <v>373</v>
      </c>
      <c r="C299" t="s">
        <v>404</v>
      </c>
      <c r="D299" s="1">
        <v>16.87</v>
      </c>
      <c r="E299" s="2">
        <v>3.4</v>
      </c>
      <c r="F299" s="2">
        <v>57.36</v>
      </c>
      <c r="G299" t="s">
        <v>374</v>
      </c>
      <c r="H299" t="s">
        <v>14</v>
      </c>
      <c r="I299" t="s">
        <v>14</v>
      </c>
    </row>
    <row r="300" spans="1:9">
      <c r="A300" t="s">
        <v>405</v>
      </c>
      <c r="B300" t="s">
        <v>373</v>
      </c>
      <c r="C300" t="s">
        <v>406</v>
      </c>
      <c r="D300" s="1">
        <v>16.94</v>
      </c>
      <c r="E300" s="2">
        <v>4.3</v>
      </c>
      <c r="F300" s="2">
        <v>72.84</v>
      </c>
      <c r="G300" t="s">
        <v>374</v>
      </c>
      <c r="H300" t="s">
        <v>14</v>
      </c>
      <c r="I300" t="s">
        <v>14</v>
      </c>
    </row>
    <row r="301" spans="1:9">
      <c r="A301" t="s">
        <v>407</v>
      </c>
      <c r="B301" t="s">
        <v>373</v>
      </c>
      <c r="C301" t="s">
        <v>406</v>
      </c>
      <c r="D301" s="1">
        <v>16.87</v>
      </c>
      <c r="E301" s="2">
        <v>4.3</v>
      </c>
      <c r="F301" s="2">
        <v>72.54</v>
      </c>
      <c r="G301" t="s">
        <v>374</v>
      </c>
      <c r="H301" t="s">
        <v>14</v>
      </c>
      <c r="I301" t="s">
        <v>14</v>
      </c>
    </row>
    <row r="302" spans="1:9">
      <c r="A302" t="s">
        <v>408</v>
      </c>
      <c r="B302" t="s">
        <v>373</v>
      </c>
      <c r="C302" t="s">
        <v>409</v>
      </c>
      <c r="D302" s="1">
        <v>16.89</v>
      </c>
      <c r="E302" s="2">
        <v>5.6</v>
      </c>
      <c r="F302" s="2">
        <v>94.58</v>
      </c>
      <c r="G302" t="s">
        <v>374</v>
      </c>
      <c r="H302" t="s">
        <v>14</v>
      </c>
      <c r="I302" t="s">
        <v>14</v>
      </c>
    </row>
    <row r="303" spans="1:9">
      <c r="A303" t="s">
        <v>410</v>
      </c>
      <c r="B303" t="s">
        <v>373</v>
      </c>
      <c r="C303" t="s">
        <v>387</v>
      </c>
      <c r="D303" s="1">
        <v>16.85</v>
      </c>
      <c r="E303" s="2">
        <v>3.8</v>
      </c>
      <c r="F303" s="2">
        <v>64.03</v>
      </c>
      <c r="G303" t="s">
        <v>374</v>
      </c>
      <c r="H303" t="s">
        <v>14</v>
      </c>
      <c r="I303" t="s">
        <v>14</v>
      </c>
    </row>
    <row r="304" spans="1:9">
      <c r="A304" t="s">
        <v>411</v>
      </c>
      <c r="B304" t="s">
        <v>373</v>
      </c>
      <c r="C304" t="s">
        <v>406</v>
      </c>
      <c r="D304" s="1">
        <v>16.86</v>
      </c>
      <c r="E304" s="2">
        <v>4.3</v>
      </c>
      <c r="F304" s="2">
        <v>72.5</v>
      </c>
      <c r="G304" t="s">
        <v>374</v>
      </c>
      <c r="H304" t="s">
        <v>14</v>
      </c>
      <c r="I304" t="s">
        <v>14</v>
      </c>
    </row>
    <row r="305" spans="1:9">
      <c r="A305" t="s">
        <v>412</v>
      </c>
      <c r="B305" t="s">
        <v>373</v>
      </c>
      <c r="C305" t="s">
        <v>395</v>
      </c>
      <c r="D305" s="1">
        <v>16.89</v>
      </c>
      <c r="E305" s="2">
        <v>4.85</v>
      </c>
      <c r="F305" s="2">
        <v>81.92</v>
      </c>
      <c r="G305" t="s">
        <v>374</v>
      </c>
      <c r="H305" t="s">
        <v>14</v>
      </c>
      <c r="I305" t="s">
        <v>14</v>
      </c>
    </row>
    <row r="306" spans="1:9">
      <c r="A306" t="s">
        <v>413</v>
      </c>
      <c r="B306" t="s">
        <v>373</v>
      </c>
      <c r="C306" t="s">
        <v>414</v>
      </c>
      <c r="D306" s="1">
        <v>16.86</v>
      </c>
      <c r="E306" s="2">
        <v>5.85</v>
      </c>
      <c r="F306" s="2">
        <v>98.63</v>
      </c>
      <c r="G306" t="s">
        <v>374</v>
      </c>
      <c r="H306" t="s">
        <v>14</v>
      </c>
      <c r="I306" t="s">
        <v>14</v>
      </c>
    </row>
    <row r="307" spans="1:9">
      <c r="A307" t="s">
        <v>415</v>
      </c>
      <c r="B307" t="s">
        <v>373</v>
      </c>
      <c r="C307" t="s">
        <v>416</v>
      </c>
      <c r="D307" s="1">
        <v>16.9</v>
      </c>
      <c r="E307" s="2">
        <v>4.1</v>
      </c>
      <c r="F307" s="2">
        <v>69.29</v>
      </c>
      <c r="G307" t="s">
        <v>374</v>
      </c>
      <c r="H307" t="s">
        <v>14</v>
      </c>
      <c r="I307" t="s">
        <v>14</v>
      </c>
    </row>
    <row r="308" spans="1:9">
      <c r="A308" t="s">
        <v>417</v>
      </c>
      <c r="B308" t="s">
        <v>373</v>
      </c>
      <c r="C308" t="s">
        <v>406</v>
      </c>
      <c r="D308" s="1">
        <v>16.89</v>
      </c>
      <c r="E308" s="2">
        <v>4.3</v>
      </c>
      <c r="F308" s="2">
        <v>72.63</v>
      </c>
      <c r="G308" t="s">
        <v>374</v>
      </c>
      <c r="H308" t="s">
        <v>14</v>
      </c>
      <c r="I308" t="s">
        <v>14</v>
      </c>
    </row>
    <row r="309" spans="1:9">
      <c r="A309" t="s">
        <v>418</v>
      </c>
      <c r="B309" t="s">
        <v>373</v>
      </c>
      <c r="C309" t="s">
        <v>406</v>
      </c>
      <c r="D309" s="1">
        <v>16.84</v>
      </c>
      <c r="E309" s="2">
        <v>4.3</v>
      </c>
      <c r="F309" s="2">
        <v>72.41</v>
      </c>
      <c r="G309" t="s">
        <v>374</v>
      </c>
      <c r="H309" t="s">
        <v>14</v>
      </c>
      <c r="I309" t="s">
        <v>14</v>
      </c>
    </row>
    <row r="310" spans="1:9">
      <c r="A310" t="s">
        <v>419</v>
      </c>
      <c r="B310" t="s">
        <v>373</v>
      </c>
      <c r="C310" t="s">
        <v>387</v>
      </c>
      <c r="D310" s="1">
        <v>16.85</v>
      </c>
      <c r="E310" s="2">
        <v>3.8</v>
      </c>
      <c r="F310" s="2">
        <v>64.03</v>
      </c>
      <c r="G310" t="s">
        <v>374</v>
      </c>
      <c r="H310" t="s">
        <v>14</v>
      </c>
      <c r="I310" t="s">
        <v>14</v>
      </c>
    </row>
    <row r="311" spans="1:9">
      <c r="A311" t="s">
        <v>420</v>
      </c>
      <c r="B311" t="s">
        <v>373</v>
      </c>
      <c r="C311" t="s">
        <v>391</v>
      </c>
      <c r="D311" s="1">
        <v>16.84</v>
      </c>
      <c r="E311" s="2">
        <v>4.1</v>
      </c>
      <c r="F311" s="2">
        <v>69.04</v>
      </c>
      <c r="G311" t="s">
        <v>374</v>
      </c>
      <c r="H311" t="s">
        <v>14</v>
      </c>
      <c r="I311" t="s">
        <v>14</v>
      </c>
    </row>
    <row r="312" spans="1:9">
      <c r="A312" t="s">
        <v>421</v>
      </c>
      <c r="B312" t="s">
        <v>373</v>
      </c>
      <c r="C312" t="s">
        <v>422</v>
      </c>
      <c r="D312" s="1">
        <v>16.79</v>
      </c>
      <c r="E312" s="2">
        <v>5.85</v>
      </c>
      <c r="F312" s="2">
        <v>98.22</v>
      </c>
      <c r="G312" t="s">
        <v>374</v>
      </c>
      <c r="H312" t="s">
        <v>14</v>
      </c>
      <c r="I312" t="s">
        <v>14</v>
      </c>
    </row>
    <row r="313" spans="1:9">
      <c r="A313" t="s">
        <v>423</v>
      </c>
      <c r="B313" t="s">
        <v>373</v>
      </c>
      <c r="C313" t="s">
        <v>395</v>
      </c>
      <c r="D313" s="1">
        <v>17.08</v>
      </c>
      <c r="E313" s="2">
        <v>4.85</v>
      </c>
      <c r="F313" s="2">
        <v>82.84</v>
      </c>
      <c r="G313" t="s">
        <v>374</v>
      </c>
      <c r="H313" t="s">
        <v>14</v>
      </c>
      <c r="I313" t="s">
        <v>14</v>
      </c>
    </row>
    <row r="314" spans="1:9">
      <c r="A314" t="s">
        <v>424</v>
      </c>
      <c r="B314" t="s">
        <v>373</v>
      </c>
      <c r="C314" t="s">
        <v>387</v>
      </c>
      <c r="D314" s="1">
        <v>16.96</v>
      </c>
      <c r="E314" s="2">
        <v>3.8</v>
      </c>
      <c r="F314" s="2">
        <v>64.45</v>
      </c>
      <c r="G314" t="s">
        <v>374</v>
      </c>
      <c r="H314" t="s">
        <v>14</v>
      </c>
      <c r="I314" t="s">
        <v>14</v>
      </c>
    </row>
    <row r="315" spans="1:9">
      <c r="A315" t="s">
        <v>425</v>
      </c>
      <c r="B315" t="s">
        <v>373</v>
      </c>
      <c r="C315" t="s">
        <v>426</v>
      </c>
      <c r="D315" s="1">
        <v>16.92</v>
      </c>
      <c r="E315" s="2">
        <v>7.35</v>
      </c>
      <c r="F315" s="2">
        <v>124.36</v>
      </c>
      <c r="G315" t="s">
        <v>374</v>
      </c>
      <c r="H315" t="s">
        <v>14</v>
      </c>
      <c r="I315" t="s">
        <v>14</v>
      </c>
    </row>
    <row r="316" spans="1:9">
      <c r="A316" t="s">
        <v>427</v>
      </c>
      <c r="B316" t="s">
        <v>373</v>
      </c>
      <c r="C316" t="s">
        <v>409</v>
      </c>
      <c r="D316" s="1">
        <v>16.9</v>
      </c>
      <c r="E316" s="2">
        <v>5.6</v>
      </c>
      <c r="F316" s="2">
        <v>94.64</v>
      </c>
      <c r="G316" t="s">
        <v>374</v>
      </c>
      <c r="H316" t="s">
        <v>14</v>
      </c>
      <c r="I316" t="s">
        <v>14</v>
      </c>
    </row>
    <row r="317" spans="1:9">
      <c r="A317" t="s">
        <v>428</v>
      </c>
      <c r="B317" t="s">
        <v>373</v>
      </c>
      <c r="C317" t="s">
        <v>426</v>
      </c>
      <c r="D317" s="1">
        <v>16.94</v>
      </c>
      <c r="E317" s="2">
        <v>7.35</v>
      </c>
      <c r="F317" s="2">
        <v>124.51</v>
      </c>
      <c r="G317" t="s">
        <v>374</v>
      </c>
      <c r="H317" t="s">
        <v>14</v>
      </c>
      <c r="I317" t="s">
        <v>14</v>
      </c>
    </row>
    <row r="318" spans="1:9">
      <c r="A318" t="s">
        <v>429</v>
      </c>
      <c r="B318" t="s">
        <v>373</v>
      </c>
      <c r="C318" t="s">
        <v>395</v>
      </c>
      <c r="D318" s="1">
        <v>16.98</v>
      </c>
      <c r="E318" s="2">
        <v>4.85</v>
      </c>
      <c r="F318" s="2">
        <v>82.35</v>
      </c>
      <c r="G318" t="s">
        <v>374</v>
      </c>
      <c r="H318" t="s">
        <v>14</v>
      </c>
      <c r="I318" t="s">
        <v>14</v>
      </c>
    </row>
    <row r="319" spans="1:9">
      <c r="A319" t="s">
        <v>430</v>
      </c>
      <c r="B319" t="s">
        <v>373</v>
      </c>
      <c r="C319" t="s">
        <v>387</v>
      </c>
      <c r="D319" s="1">
        <v>16.93</v>
      </c>
      <c r="E319" s="2">
        <v>3.8</v>
      </c>
      <c r="F319" s="2">
        <v>64.33</v>
      </c>
      <c r="G319" t="s">
        <v>374</v>
      </c>
      <c r="H319" t="s">
        <v>14</v>
      </c>
      <c r="I319" t="s">
        <v>14</v>
      </c>
    </row>
    <row r="320" spans="1:9">
      <c r="A320" t="s">
        <v>431</v>
      </c>
      <c r="B320" t="s">
        <v>373</v>
      </c>
      <c r="C320" t="s">
        <v>432</v>
      </c>
      <c r="D320" s="1">
        <v>16.96</v>
      </c>
      <c r="E320" s="2">
        <v>6.3</v>
      </c>
      <c r="F320" s="2">
        <v>106.85</v>
      </c>
      <c r="G320" t="s">
        <v>374</v>
      </c>
      <c r="H320" t="s">
        <v>14</v>
      </c>
      <c r="I320" t="s">
        <v>14</v>
      </c>
    </row>
    <row r="321" spans="1:9">
      <c r="A321" t="s">
        <v>433</v>
      </c>
      <c r="B321" t="s">
        <v>373</v>
      </c>
      <c r="C321" t="s">
        <v>434</v>
      </c>
      <c r="D321" s="1">
        <v>16.98</v>
      </c>
      <c r="E321" s="2">
        <v>9.1</v>
      </c>
      <c r="F321" s="2">
        <v>154.52</v>
      </c>
      <c r="G321" t="s">
        <v>374</v>
      </c>
      <c r="H321" t="s">
        <v>14</v>
      </c>
      <c r="I321" t="s">
        <v>14</v>
      </c>
    </row>
    <row r="322" spans="1:9">
      <c r="A322" t="s">
        <v>435</v>
      </c>
      <c r="B322" t="s">
        <v>373</v>
      </c>
      <c r="C322" t="s">
        <v>436</v>
      </c>
      <c r="D322" s="1">
        <v>16.93</v>
      </c>
      <c r="E322" s="2">
        <v>3.6</v>
      </c>
      <c r="F322" s="2">
        <v>60.95</v>
      </c>
      <c r="G322" t="s">
        <v>374</v>
      </c>
      <c r="H322" t="s">
        <v>14</v>
      </c>
      <c r="I322" t="s">
        <v>14</v>
      </c>
    </row>
    <row r="323" spans="1:9">
      <c r="A323" t="s">
        <v>437</v>
      </c>
      <c r="B323" t="s">
        <v>373</v>
      </c>
      <c r="C323" t="s">
        <v>438</v>
      </c>
      <c r="D323" s="1">
        <v>16.98</v>
      </c>
      <c r="E323" s="2">
        <v>5.85</v>
      </c>
      <c r="F323" s="2">
        <v>99.33</v>
      </c>
      <c r="G323" t="s">
        <v>374</v>
      </c>
      <c r="H323" t="s">
        <v>14</v>
      </c>
      <c r="I323" t="s">
        <v>14</v>
      </c>
    </row>
    <row r="324" spans="1:9">
      <c r="A324" t="s">
        <v>439</v>
      </c>
      <c r="B324" t="s">
        <v>373</v>
      </c>
      <c r="C324" t="s">
        <v>409</v>
      </c>
      <c r="D324" s="1">
        <v>17.02</v>
      </c>
      <c r="E324" s="2">
        <v>5.6</v>
      </c>
      <c r="F324" s="2">
        <v>95.31</v>
      </c>
      <c r="G324" t="s">
        <v>374</v>
      </c>
      <c r="H324" t="s">
        <v>14</v>
      </c>
      <c r="I324" t="s">
        <v>14</v>
      </c>
    </row>
    <row r="325" spans="1:9">
      <c r="A325" t="s">
        <v>440</v>
      </c>
      <c r="B325" t="s">
        <v>373</v>
      </c>
      <c r="C325" t="s">
        <v>441</v>
      </c>
      <c r="D325" s="1">
        <v>16.93</v>
      </c>
      <c r="E325" s="2">
        <v>5.6</v>
      </c>
      <c r="F325" s="2">
        <v>94.81</v>
      </c>
      <c r="G325" t="s">
        <v>374</v>
      </c>
      <c r="H325" t="s">
        <v>14</v>
      </c>
      <c r="I325" t="s">
        <v>14</v>
      </c>
    </row>
    <row r="326" spans="1:9">
      <c r="A326" t="s">
        <v>442</v>
      </c>
      <c r="B326" t="s">
        <v>373</v>
      </c>
      <c r="C326" t="s">
        <v>387</v>
      </c>
      <c r="D326" s="1">
        <v>16.91</v>
      </c>
      <c r="E326" s="2">
        <v>3.8</v>
      </c>
      <c r="F326" s="2">
        <v>64.26</v>
      </c>
      <c r="G326" t="s">
        <v>374</v>
      </c>
      <c r="H326" t="s">
        <v>14</v>
      </c>
      <c r="I326" t="s">
        <v>14</v>
      </c>
    </row>
    <row r="327" spans="1:9">
      <c r="A327" t="s">
        <v>443</v>
      </c>
      <c r="B327" t="s">
        <v>373</v>
      </c>
      <c r="C327" t="s">
        <v>444</v>
      </c>
      <c r="D327" s="1">
        <v>17</v>
      </c>
      <c r="E327" s="2">
        <v>5.35</v>
      </c>
      <c r="F327" s="2">
        <v>90.95</v>
      </c>
      <c r="G327" t="s">
        <v>374</v>
      </c>
      <c r="H327" t="s">
        <v>14</v>
      </c>
      <c r="I327" t="s">
        <v>14</v>
      </c>
    </row>
    <row r="328" spans="1:9">
      <c r="A328" t="s">
        <v>445</v>
      </c>
      <c r="B328" t="s">
        <v>373</v>
      </c>
      <c r="C328" t="s">
        <v>385</v>
      </c>
      <c r="D328" s="1">
        <v>17.05</v>
      </c>
      <c r="E328" s="2">
        <v>6.1</v>
      </c>
      <c r="F328" s="2">
        <v>104</v>
      </c>
      <c r="G328" t="s">
        <v>374</v>
      </c>
      <c r="H328" t="s">
        <v>14</v>
      </c>
      <c r="I328" t="s">
        <v>14</v>
      </c>
    </row>
    <row r="329" spans="1:9">
      <c r="A329" t="s">
        <v>446</v>
      </c>
      <c r="B329" t="s">
        <v>373</v>
      </c>
      <c r="C329" t="s">
        <v>447</v>
      </c>
      <c r="D329" s="1">
        <v>17.03</v>
      </c>
      <c r="E329" s="2">
        <v>4.1</v>
      </c>
      <c r="F329" s="2">
        <v>69.82</v>
      </c>
      <c r="G329" t="s">
        <v>374</v>
      </c>
      <c r="H329" t="s">
        <v>14</v>
      </c>
      <c r="I329" t="s">
        <v>14</v>
      </c>
    </row>
    <row r="330" spans="1:9">
      <c r="A330" t="s">
        <v>448</v>
      </c>
      <c r="B330" t="s">
        <v>373</v>
      </c>
      <c r="C330" t="s">
        <v>449</v>
      </c>
      <c r="D330" s="1">
        <v>17.02</v>
      </c>
      <c r="E330" s="2">
        <v>6.85</v>
      </c>
      <c r="F330" s="2">
        <v>116.59</v>
      </c>
      <c r="G330" t="s">
        <v>374</v>
      </c>
      <c r="H330" t="s">
        <v>14</v>
      </c>
      <c r="I330" t="s">
        <v>14</v>
      </c>
    </row>
    <row r="331" spans="1:9">
      <c r="A331" t="s">
        <v>450</v>
      </c>
      <c r="B331" t="s">
        <v>373</v>
      </c>
      <c r="C331" t="s">
        <v>44</v>
      </c>
      <c r="D331" s="1">
        <v>16.88</v>
      </c>
      <c r="E331" s="2">
        <v>4.45</v>
      </c>
      <c r="F331" s="2">
        <v>75.12</v>
      </c>
      <c r="G331" t="s">
        <v>374</v>
      </c>
      <c r="H331" t="s">
        <v>14</v>
      </c>
      <c r="I331" t="s">
        <v>14</v>
      </c>
    </row>
    <row r="332" spans="1:9">
      <c r="A332" t="s">
        <v>451</v>
      </c>
      <c r="B332" t="s">
        <v>373</v>
      </c>
      <c r="C332" t="s">
        <v>51</v>
      </c>
      <c r="D332" s="1">
        <v>16.89</v>
      </c>
      <c r="E332" s="2">
        <v>5.35</v>
      </c>
      <c r="F332" s="2">
        <v>90.36</v>
      </c>
      <c r="G332" t="s">
        <v>374</v>
      </c>
      <c r="H332" t="s">
        <v>14</v>
      </c>
      <c r="I332" t="s">
        <v>14</v>
      </c>
    </row>
    <row r="333" spans="1:9">
      <c r="A333" t="s">
        <v>452</v>
      </c>
      <c r="B333" t="s">
        <v>373</v>
      </c>
      <c r="C333" t="s">
        <v>453</v>
      </c>
      <c r="D333" s="1">
        <v>13.04</v>
      </c>
      <c r="E333" s="2">
        <v>4.3</v>
      </c>
      <c r="F333" s="2">
        <v>56.07</v>
      </c>
      <c r="G333" t="s">
        <v>374</v>
      </c>
      <c r="H333" t="s">
        <v>14</v>
      </c>
      <c r="I333" t="s">
        <v>14</v>
      </c>
    </row>
    <row r="334" spans="1:9">
      <c r="A334" t="s">
        <v>454</v>
      </c>
      <c r="B334" t="s">
        <v>373</v>
      </c>
      <c r="C334" t="s">
        <v>453</v>
      </c>
      <c r="D334" s="1">
        <v>1</v>
      </c>
      <c r="E334" s="2">
        <v>17.6</v>
      </c>
      <c r="F334" s="2">
        <v>17.6</v>
      </c>
      <c r="G334" t="s">
        <v>374</v>
      </c>
      <c r="H334" t="s">
        <v>14</v>
      </c>
      <c r="I334" t="s">
        <v>14</v>
      </c>
    </row>
    <row r="335" spans="1:9">
      <c r="A335" t="s">
        <v>455</v>
      </c>
      <c r="B335" t="s">
        <v>456</v>
      </c>
      <c r="C335" t="s">
        <v>31</v>
      </c>
      <c r="D335" s="1">
        <v>19.08</v>
      </c>
      <c r="E335" s="2">
        <v>5.05</v>
      </c>
      <c r="F335" s="2">
        <v>96.35</v>
      </c>
      <c r="G335" t="s">
        <v>457</v>
      </c>
      <c r="H335" t="s">
        <v>14</v>
      </c>
      <c r="I335" t="s">
        <v>14</v>
      </c>
    </row>
    <row r="336" spans="1:9">
      <c r="A336" t="s">
        <v>458</v>
      </c>
      <c r="B336" t="s">
        <v>456</v>
      </c>
      <c r="C336" t="s">
        <v>459</v>
      </c>
      <c r="D336" s="1">
        <v>19.12</v>
      </c>
      <c r="E336" s="2">
        <v>4.85</v>
      </c>
      <c r="F336" s="2">
        <v>92.73</v>
      </c>
      <c r="G336" t="s">
        <v>457</v>
      </c>
      <c r="H336" t="s">
        <v>14</v>
      </c>
      <c r="I336" t="s">
        <v>14</v>
      </c>
    </row>
    <row r="337" spans="1:9">
      <c r="A337" t="s">
        <v>460</v>
      </c>
      <c r="B337" t="s">
        <v>456</v>
      </c>
      <c r="C337" t="s">
        <v>34</v>
      </c>
      <c r="D337" s="1">
        <v>19.07</v>
      </c>
      <c r="E337" s="2">
        <v>3.8</v>
      </c>
      <c r="F337" s="2">
        <v>72.47</v>
      </c>
      <c r="G337" t="s">
        <v>457</v>
      </c>
      <c r="H337" t="s">
        <v>14</v>
      </c>
      <c r="I337" t="s">
        <v>14</v>
      </c>
    </row>
    <row r="338" spans="1:9">
      <c r="A338" t="s">
        <v>461</v>
      </c>
      <c r="B338" t="s">
        <v>456</v>
      </c>
      <c r="C338" t="s">
        <v>383</v>
      </c>
      <c r="D338" s="1">
        <v>19.08</v>
      </c>
      <c r="E338" s="2">
        <v>5.85</v>
      </c>
      <c r="F338" s="2">
        <v>111.62</v>
      </c>
      <c r="G338" t="s">
        <v>457</v>
      </c>
      <c r="H338" t="s">
        <v>14</v>
      </c>
      <c r="I338" t="s">
        <v>14</v>
      </c>
    </row>
    <row r="339" spans="1:9">
      <c r="A339" t="s">
        <v>462</v>
      </c>
      <c r="B339" t="s">
        <v>456</v>
      </c>
      <c r="C339" t="s">
        <v>406</v>
      </c>
      <c r="D339" s="1">
        <v>19.01</v>
      </c>
      <c r="E339" s="2">
        <v>4.3</v>
      </c>
      <c r="F339" s="2">
        <v>81.74</v>
      </c>
      <c r="G339" t="s">
        <v>457</v>
      </c>
      <c r="H339" t="s">
        <v>14</v>
      </c>
      <c r="I339" t="s">
        <v>14</v>
      </c>
    </row>
    <row r="340" spans="1:9">
      <c r="A340" t="s">
        <v>463</v>
      </c>
      <c r="B340" t="s">
        <v>456</v>
      </c>
      <c r="C340" t="s">
        <v>387</v>
      </c>
      <c r="D340" s="1">
        <v>19.08</v>
      </c>
      <c r="E340" s="2">
        <v>3.8</v>
      </c>
      <c r="F340" s="2">
        <v>72.5</v>
      </c>
      <c r="G340" t="s">
        <v>457</v>
      </c>
      <c r="H340" t="s">
        <v>14</v>
      </c>
      <c r="I340" t="s">
        <v>14</v>
      </c>
    </row>
    <row r="341" spans="1:9">
      <c r="A341" t="s">
        <v>464</v>
      </c>
      <c r="B341" t="s">
        <v>456</v>
      </c>
      <c r="C341" t="s">
        <v>434</v>
      </c>
      <c r="D341" s="1">
        <v>19.15</v>
      </c>
      <c r="E341" s="2">
        <v>9.1</v>
      </c>
      <c r="F341" s="2">
        <v>174.26</v>
      </c>
      <c r="G341" t="s">
        <v>457</v>
      </c>
      <c r="H341" t="s">
        <v>14</v>
      </c>
      <c r="I341" t="s">
        <v>14</v>
      </c>
    </row>
    <row r="342" spans="1:9">
      <c r="A342" t="s">
        <v>465</v>
      </c>
      <c r="B342" t="s">
        <v>456</v>
      </c>
      <c r="C342" t="s">
        <v>444</v>
      </c>
      <c r="D342" s="1">
        <v>18.97</v>
      </c>
      <c r="E342" s="2">
        <v>5.35</v>
      </c>
      <c r="F342" s="2">
        <v>101.49</v>
      </c>
      <c r="G342" t="s">
        <v>457</v>
      </c>
      <c r="H342" t="s">
        <v>14</v>
      </c>
      <c r="I342" t="s">
        <v>14</v>
      </c>
    </row>
    <row r="343" spans="1:9">
      <c r="A343" t="s">
        <v>466</v>
      </c>
      <c r="B343" t="s">
        <v>456</v>
      </c>
      <c r="C343" t="s">
        <v>397</v>
      </c>
      <c r="D343" s="1">
        <v>19</v>
      </c>
      <c r="E343" s="2">
        <v>6.1</v>
      </c>
      <c r="F343" s="2">
        <v>115.9</v>
      </c>
      <c r="G343" t="s">
        <v>457</v>
      </c>
      <c r="H343" t="s">
        <v>14</v>
      </c>
      <c r="I343" t="s">
        <v>14</v>
      </c>
    </row>
    <row r="344" spans="1:9">
      <c r="A344" t="s">
        <v>467</v>
      </c>
      <c r="B344" t="s">
        <v>456</v>
      </c>
      <c r="C344" t="s">
        <v>387</v>
      </c>
      <c r="D344" s="1">
        <v>19</v>
      </c>
      <c r="E344" s="2">
        <v>3.8</v>
      </c>
      <c r="F344" s="2">
        <v>72.2</v>
      </c>
      <c r="G344" t="s">
        <v>457</v>
      </c>
      <c r="H344" t="s">
        <v>14</v>
      </c>
      <c r="I344" t="s">
        <v>14</v>
      </c>
    </row>
    <row r="345" spans="1:9">
      <c r="A345" t="s">
        <v>468</v>
      </c>
      <c r="B345" t="s">
        <v>456</v>
      </c>
      <c r="C345" t="s">
        <v>414</v>
      </c>
      <c r="D345" s="1">
        <v>19.03</v>
      </c>
      <c r="E345" s="2">
        <v>5.85</v>
      </c>
      <c r="F345" s="2">
        <v>111.33</v>
      </c>
      <c r="G345" t="s">
        <v>457</v>
      </c>
      <c r="H345" t="s">
        <v>14</v>
      </c>
      <c r="I345" t="s">
        <v>14</v>
      </c>
    </row>
    <row r="346" spans="1:9">
      <c r="A346" t="s">
        <v>469</v>
      </c>
      <c r="B346" t="s">
        <v>456</v>
      </c>
      <c r="C346" t="s">
        <v>391</v>
      </c>
      <c r="D346" s="1">
        <v>19.03</v>
      </c>
      <c r="E346" s="2">
        <v>4.1</v>
      </c>
      <c r="F346" s="2">
        <v>78.02</v>
      </c>
      <c r="G346" t="s">
        <v>457</v>
      </c>
      <c r="H346" t="s">
        <v>14</v>
      </c>
      <c r="I346" t="s">
        <v>14</v>
      </c>
    </row>
    <row r="347" spans="1:9">
      <c r="A347" t="s">
        <v>470</v>
      </c>
      <c r="B347" t="s">
        <v>456</v>
      </c>
      <c r="C347" t="s">
        <v>406</v>
      </c>
      <c r="D347" s="1">
        <v>19</v>
      </c>
      <c r="E347" s="2">
        <v>4.3</v>
      </c>
      <c r="F347" s="2">
        <v>81.7</v>
      </c>
      <c r="G347" t="s">
        <v>457</v>
      </c>
      <c r="H347" t="s">
        <v>14</v>
      </c>
      <c r="I347" t="s">
        <v>14</v>
      </c>
    </row>
    <row r="348" spans="1:9">
      <c r="A348" t="s">
        <v>471</v>
      </c>
      <c r="B348" t="s">
        <v>456</v>
      </c>
      <c r="C348" t="s">
        <v>391</v>
      </c>
      <c r="D348" s="1">
        <v>19.03</v>
      </c>
      <c r="E348" s="2">
        <v>4.1</v>
      </c>
      <c r="F348" s="2">
        <v>78.02</v>
      </c>
      <c r="G348" t="s">
        <v>457</v>
      </c>
      <c r="H348" t="s">
        <v>14</v>
      </c>
      <c r="I348" t="s">
        <v>14</v>
      </c>
    </row>
    <row r="349" spans="1:9">
      <c r="A349" t="s">
        <v>472</v>
      </c>
      <c r="B349" t="s">
        <v>456</v>
      </c>
      <c r="C349" t="s">
        <v>444</v>
      </c>
      <c r="D349" s="1">
        <v>19.03</v>
      </c>
      <c r="E349" s="2">
        <v>5.35</v>
      </c>
      <c r="F349" s="2">
        <v>101.81</v>
      </c>
      <c r="G349" t="s">
        <v>457</v>
      </c>
      <c r="H349" t="s">
        <v>14</v>
      </c>
      <c r="I349" t="s">
        <v>14</v>
      </c>
    </row>
    <row r="350" spans="1:9">
      <c r="A350" t="s">
        <v>473</v>
      </c>
      <c r="B350" t="s">
        <v>456</v>
      </c>
      <c r="C350" t="s">
        <v>387</v>
      </c>
      <c r="D350" s="1">
        <v>19.05</v>
      </c>
      <c r="E350" s="2">
        <v>3.8</v>
      </c>
      <c r="F350" s="2">
        <v>72.39</v>
      </c>
      <c r="G350" t="s">
        <v>457</v>
      </c>
      <c r="H350" t="s">
        <v>14</v>
      </c>
      <c r="I350" t="s">
        <v>14</v>
      </c>
    </row>
    <row r="351" spans="1:9">
      <c r="A351" t="s">
        <v>474</v>
      </c>
      <c r="B351" t="s">
        <v>456</v>
      </c>
      <c r="C351" t="s">
        <v>406</v>
      </c>
      <c r="D351" s="1">
        <v>18.94</v>
      </c>
      <c r="E351" s="2">
        <v>4.3</v>
      </c>
      <c r="F351" s="2">
        <v>81.44</v>
      </c>
      <c r="G351" t="s">
        <v>457</v>
      </c>
      <c r="H351" t="s">
        <v>14</v>
      </c>
      <c r="I351" t="s">
        <v>14</v>
      </c>
    </row>
    <row r="352" spans="1:9">
      <c r="A352" t="s">
        <v>475</v>
      </c>
      <c r="B352" t="s">
        <v>456</v>
      </c>
      <c r="C352" t="s">
        <v>402</v>
      </c>
      <c r="D352" s="1">
        <v>18.96</v>
      </c>
      <c r="E352" s="2">
        <v>3.4</v>
      </c>
      <c r="F352" s="2">
        <v>64.46</v>
      </c>
      <c r="G352" t="s">
        <v>457</v>
      </c>
      <c r="H352" t="s">
        <v>14</v>
      </c>
      <c r="I352" t="s">
        <v>14</v>
      </c>
    </row>
    <row r="353" spans="1:9">
      <c r="A353" t="s">
        <v>476</v>
      </c>
      <c r="B353" t="s">
        <v>456</v>
      </c>
      <c r="C353" t="s">
        <v>477</v>
      </c>
      <c r="D353" s="1">
        <v>19.05</v>
      </c>
      <c r="E353" s="2">
        <v>4.3</v>
      </c>
      <c r="F353" s="2">
        <v>81.92</v>
      </c>
      <c r="G353" t="s">
        <v>457</v>
      </c>
      <c r="H353" t="s">
        <v>14</v>
      </c>
      <c r="I353" t="s">
        <v>14</v>
      </c>
    </row>
    <row r="354" spans="1:9">
      <c r="A354" t="s">
        <v>478</v>
      </c>
      <c r="B354" t="s">
        <v>456</v>
      </c>
      <c r="C354" t="s">
        <v>406</v>
      </c>
      <c r="D354" s="1">
        <v>19.12</v>
      </c>
      <c r="E354" s="2">
        <v>4.3</v>
      </c>
      <c r="F354" s="2">
        <v>82.22</v>
      </c>
      <c r="G354" t="s">
        <v>457</v>
      </c>
      <c r="H354" t="s">
        <v>14</v>
      </c>
      <c r="I354" t="s">
        <v>14</v>
      </c>
    </row>
    <row r="355" spans="1:9">
      <c r="A355" t="s">
        <v>479</v>
      </c>
      <c r="B355" t="s">
        <v>456</v>
      </c>
      <c r="C355" t="s">
        <v>414</v>
      </c>
      <c r="D355" s="1">
        <v>19.06</v>
      </c>
      <c r="E355" s="2">
        <v>5.85</v>
      </c>
      <c r="F355" s="2">
        <v>111.5</v>
      </c>
      <c r="G355" t="s">
        <v>457</v>
      </c>
      <c r="H355" t="s">
        <v>14</v>
      </c>
      <c r="I355" t="s">
        <v>14</v>
      </c>
    </row>
    <row r="356" spans="1:9">
      <c r="A356" t="s">
        <v>480</v>
      </c>
      <c r="B356" t="s">
        <v>456</v>
      </c>
      <c r="C356" t="s">
        <v>387</v>
      </c>
      <c r="D356" s="1">
        <v>19.06</v>
      </c>
      <c r="E356" s="2">
        <v>3.8</v>
      </c>
      <c r="F356" s="2">
        <v>72.43</v>
      </c>
      <c r="G356" t="s">
        <v>457</v>
      </c>
      <c r="H356" t="s">
        <v>14</v>
      </c>
      <c r="I356" t="s">
        <v>14</v>
      </c>
    </row>
    <row r="357" spans="1:9">
      <c r="A357" t="s">
        <v>481</v>
      </c>
      <c r="B357" t="s">
        <v>456</v>
      </c>
      <c r="C357" t="s">
        <v>406</v>
      </c>
      <c r="D357" s="1">
        <v>19.01</v>
      </c>
      <c r="E357" s="2">
        <v>4.3</v>
      </c>
      <c r="F357" s="2">
        <v>81.74</v>
      </c>
      <c r="G357" t="s">
        <v>457</v>
      </c>
      <c r="H357" t="s">
        <v>14</v>
      </c>
      <c r="I357" t="s">
        <v>14</v>
      </c>
    </row>
    <row r="358" spans="1:9">
      <c r="A358" t="s">
        <v>482</v>
      </c>
      <c r="B358" t="s">
        <v>456</v>
      </c>
      <c r="C358" t="s">
        <v>483</v>
      </c>
      <c r="D358" s="1">
        <v>19.18</v>
      </c>
      <c r="E358" s="2">
        <v>5.05</v>
      </c>
      <c r="F358" s="2">
        <v>96.86</v>
      </c>
      <c r="G358" t="s">
        <v>457</v>
      </c>
      <c r="H358" t="s">
        <v>14</v>
      </c>
      <c r="I358" t="s">
        <v>14</v>
      </c>
    </row>
    <row r="359" spans="1:9">
      <c r="A359" t="s">
        <v>484</v>
      </c>
      <c r="B359" t="s">
        <v>456</v>
      </c>
      <c r="C359" t="s">
        <v>426</v>
      </c>
      <c r="D359" s="1">
        <v>19.26</v>
      </c>
      <c r="E359" s="2">
        <v>7.35</v>
      </c>
      <c r="F359" s="2">
        <v>141.56</v>
      </c>
      <c r="G359" t="s">
        <v>457</v>
      </c>
      <c r="H359" t="s">
        <v>14</v>
      </c>
      <c r="I359" t="s">
        <v>14</v>
      </c>
    </row>
    <row r="360" spans="1:9">
      <c r="A360" t="s">
        <v>485</v>
      </c>
      <c r="B360" t="s">
        <v>456</v>
      </c>
      <c r="C360" t="s">
        <v>486</v>
      </c>
      <c r="D360" s="1">
        <v>19.22</v>
      </c>
      <c r="E360" s="2">
        <v>5.6</v>
      </c>
      <c r="F360" s="2">
        <v>107.63</v>
      </c>
      <c r="G360" t="s">
        <v>457</v>
      </c>
      <c r="H360" t="s">
        <v>14</v>
      </c>
      <c r="I360" t="s">
        <v>14</v>
      </c>
    </row>
    <row r="361" spans="1:9">
      <c r="A361" t="s">
        <v>487</v>
      </c>
      <c r="B361" t="s">
        <v>456</v>
      </c>
      <c r="C361" t="s">
        <v>395</v>
      </c>
      <c r="D361" s="1">
        <v>19.27</v>
      </c>
      <c r="E361" s="2">
        <v>4.85</v>
      </c>
      <c r="F361" s="2">
        <v>93.46</v>
      </c>
      <c r="G361" t="s">
        <v>457</v>
      </c>
      <c r="H361" t="s">
        <v>14</v>
      </c>
      <c r="I361" t="s">
        <v>14</v>
      </c>
    </row>
    <row r="362" spans="1:9">
      <c r="A362" t="s">
        <v>488</v>
      </c>
      <c r="B362" t="s">
        <v>456</v>
      </c>
      <c r="C362" t="s">
        <v>434</v>
      </c>
      <c r="D362" s="1">
        <v>19.36</v>
      </c>
      <c r="E362" s="2">
        <v>9.1</v>
      </c>
      <c r="F362" s="2">
        <v>176.18</v>
      </c>
      <c r="G362" t="s">
        <v>457</v>
      </c>
      <c r="H362" t="s">
        <v>14</v>
      </c>
      <c r="I362" t="s">
        <v>14</v>
      </c>
    </row>
    <row r="363" spans="1:9">
      <c r="A363" t="s">
        <v>489</v>
      </c>
      <c r="B363" t="s">
        <v>456</v>
      </c>
      <c r="C363" t="s">
        <v>395</v>
      </c>
      <c r="D363" s="1">
        <v>19.26</v>
      </c>
      <c r="E363" s="2">
        <v>4.85</v>
      </c>
      <c r="F363" s="2">
        <v>93.41</v>
      </c>
      <c r="G363" t="s">
        <v>457</v>
      </c>
      <c r="H363" t="s">
        <v>14</v>
      </c>
      <c r="I363" t="s">
        <v>14</v>
      </c>
    </row>
    <row r="364" spans="1:9">
      <c r="A364" t="s">
        <v>490</v>
      </c>
      <c r="B364" t="s">
        <v>456</v>
      </c>
      <c r="C364" t="s">
        <v>426</v>
      </c>
      <c r="D364" s="1">
        <v>19.23</v>
      </c>
      <c r="E364" s="2">
        <v>7.35</v>
      </c>
      <c r="F364" s="2">
        <v>141.34</v>
      </c>
      <c r="G364" t="s">
        <v>457</v>
      </c>
      <c r="H364" t="s">
        <v>14</v>
      </c>
      <c r="I364" t="s">
        <v>14</v>
      </c>
    </row>
    <row r="365" spans="1:9">
      <c r="A365" t="s">
        <v>491</v>
      </c>
      <c r="B365" t="s">
        <v>456</v>
      </c>
      <c r="C365" t="s">
        <v>444</v>
      </c>
      <c r="D365" s="1">
        <v>19.4</v>
      </c>
      <c r="E365" s="2">
        <v>5.35</v>
      </c>
      <c r="F365" s="2">
        <v>103.79</v>
      </c>
      <c r="G365" t="s">
        <v>457</v>
      </c>
      <c r="H365" t="s">
        <v>14</v>
      </c>
      <c r="I365" t="s">
        <v>14</v>
      </c>
    </row>
    <row r="366" spans="1:9">
      <c r="A366" t="s">
        <v>492</v>
      </c>
      <c r="B366" t="s">
        <v>456</v>
      </c>
      <c r="C366" t="s">
        <v>387</v>
      </c>
      <c r="D366" s="1">
        <v>19.24</v>
      </c>
      <c r="E366" s="2">
        <v>3.8</v>
      </c>
      <c r="F366" s="2">
        <v>73.11</v>
      </c>
      <c r="G366" t="s">
        <v>457</v>
      </c>
      <c r="H366" t="s">
        <v>14</v>
      </c>
      <c r="I366" t="s">
        <v>14</v>
      </c>
    </row>
    <row r="367" spans="1:9">
      <c r="A367" t="s">
        <v>493</v>
      </c>
      <c r="B367" t="s">
        <v>456</v>
      </c>
      <c r="C367" t="s">
        <v>416</v>
      </c>
      <c r="D367" s="1">
        <v>19.17</v>
      </c>
      <c r="E367" s="2">
        <v>4.1</v>
      </c>
      <c r="F367" s="2">
        <v>78.6</v>
      </c>
      <c r="G367" t="s">
        <v>457</v>
      </c>
      <c r="H367" t="s">
        <v>14</v>
      </c>
      <c r="I367" t="s">
        <v>14</v>
      </c>
    </row>
    <row r="368" spans="1:9">
      <c r="A368" t="s">
        <v>494</v>
      </c>
      <c r="B368" t="s">
        <v>456</v>
      </c>
      <c r="C368" t="s">
        <v>395</v>
      </c>
      <c r="D368" s="1">
        <v>19.21</v>
      </c>
      <c r="E368" s="2">
        <v>4.85</v>
      </c>
      <c r="F368" s="2">
        <v>93.17</v>
      </c>
      <c r="G368" t="s">
        <v>457</v>
      </c>
      <c r="H368" t="s">
        <v>14</v>
      </c>
      <c r="I368" t="s">
        <v>14</v>
      </c>
    </row>
    <row r="369" spans="1:9">
      <c r="A369" t="s">
        <v>495</v>
      </c>
      <c r="B369" t="s">
        <v>456</v>
      </c>
      <c r="C369" t="s">
        <v>402</v>
      </c>
      <c r="D369" s="1">
        <v>19.31</v>
      </c>
      <c r="E369" s="2">
        <v>3.4</v>
      </c>
      <c r="F369" s="2">
        <v>65.65</v>
      </c>
      <c r="G369" t="s">
        <v>457</v>
      </c>
      <c r="H369" t="s">
        <v>14</v>
      </c>
      <c r="I369" t="s">
        <v>14</v>
      </c>
    </row>
    <row r="370" spans="1:9">
      <c r="A370" t="s">
        <v>496</v>
      </c>
      <c r="B370" t="s">
        <v>456</v>
      </c>
      <c r="C370" t="s">
        <v>432</v>
      </c>
      <c r="D370" s="1">
        <v>19.31</v>
      </c>
      <c r="E370" s="2">
        <v>6.3</v>
      </c>
      <c r="F370" s="2">
        <v>121.65</v>
      </c>
      <c r="G370" t="s">
        <v>457</v>
      </c>
      <c r="H370" t="s">
        <v>14</v>
      </c>
      <c r="I370" t="s">
        <v>14</v>
      </c>
    </row>
    <row r="371" spans="1:9">
      <c r="A371" t="s">
        <v>497</v>
      </c>
      <c r="B371" t="s">
        <v>456</v>
      </c>
      <c r="C371" t="s">
        <v>498</v>
      </c>
      <c r="D371" s="1">
        <v>19.38</v>
      </c>
      <c r="E371" s="2">
        <v>5.35</v>
      </c>
      <c r="F371" s="2">
        <v>103.68</v>
      </c>
      <c r="G371" t="s">
        <v>457</v>
      </c>
      <c r="H371" t="s">
        <v>14</v>
      </c>
      <c r="I371" t="s">
        <v>14</v>
      </c>
    </row>
    <row r="372" spans="1:9">
      <c r="A372" t="s">
        <v>499</v>
      </c>
      <c r="B372" t="s">
        <v>456</v>
      </c>
      <c r="C372" t="s">
        <v>395</v>
      </c>
      <c r="D372" s="1">
        <v>19.4</v>
      </c>
      <c r="E372" s="2">
        <v>4.85</v>
      </c>
      <c r="F372" s="2">
        <v>94.09</v>
      </c>
      <c r="G372" t="s">
        <v>457</v>
      </c>
      <c r="H372" t="s">
        <v>14</v>
      </c>
      <c r="I372" t="s">
        <v>14</v>
      </c>
    </row>
    <row r="373" spans="1:9">
      <c r="A373" t="s">
        <v>500</v>
      </c>
      <c r="B373" t="s">
        <v>456</v>
      </c>
      <c r="C373" t="s">
        <v>501</v>
      </c>
      <c r="D373" s="1">
        <v>19.3</v>
      </c>
      <c r="E373" s="2">
        <v>6.85</v>
      </c>
      <c r="F373" s="2">
        <v>132.2</v>
      </c>
      <c r="G373" t="s">
        <v>457</v>
      </c>
      <c r="H373" t="s">
        <v>14</v>
      </c>
      <c r="I373" t="s">
        <v>14</v>
      </c>
    </row>
    <row r="374" spans="1:9">
      <c r="A374" t="s">
        <v>502</v>
      </c>
      <c r="B374" t="s">
        <v>456</v>
      </c>
      <c r="C374" t="s">
        <v>385</v>
      </c>
      <c r="D374" s="1">
        <v>19.27</v>
      </c>
      <c r="E374" s="2">
        <v>6.1</v>
      </c>
      <c r="F374" s="2">
        <v>117.55</v>
      </c>
      <c r="G374" t="s">
        <v>457</v>
      </c>
      <c r="H374" t="s">
        <v>14</v>
      </c>
      <c r="I374" t="s">
        <v>14</v>
      </c>
    </row>
    <row r="375" spans="1:9">
      <c r="A375" t="s">
        <v>503</v>
      </c>
      <c r="B375" t="s">
        <v>456</v>
      </c>
      <c r="C375" t="s">
        <v>387</v>
      </c>
      <c r="D375" s="1">
        <v>19.34</v>
      </c>
      <c r="E375" s="2">
        <v>3.8</v>
      </c>
      <c r="F375" s="2">
        <v>73.49</v>
      </c>
      <c r="G375" t="s">
        <v>457</v>
      </c>
      <c r="H375" t="s">
        <v>14</v>
      </c>
      <c r="I375" t="s">
        <v>14</v>
      </c>
    </row>
    <row r="376" spans="1:9">
      <c r="A376" t="s">
        <v>504</v>
      </c>
      <c r="B376" t="s">
        <v>456</v>
      </c>
      <c r="C376" t="s">
        <v>501</v>
      </c>
      <c r="D376" s="1">
        <v>19.34</v>
      </c>
      <c r="E376" s="2">
        <v>6.85</v>
      </c>
      <c r="F376" s="2">
        <v>132.48</v>
      </c>
      <c r="G376" t="s">
        <v>457</v>
      </c>
      <c r="H376" t="s">
        <v>14</v>
      </c>
      <c r="I376" t="s">
        <v>14</v>
      </c>
    </row>
    <row r="377" spans="1:9">
      <c r="A377" t="s">
        <v>505</v>
      </c>
      <c r="B377" t="s">
        <v>506</v>
      </c>
      <c r="C377" t="s">
        <v>31</v>
      </c>
      <c r="D377" s="1">
        <v>20.85</v>
      </c>
      <c r="E377" s="2">
        <v>5.05</v>
      </c>
      <c r="F377" s="2">
        <v>105.29</v>
      </c>
      <c r="G377" t="s">
        <v>507</v>
      </c>
      <c r="H377" t="s">
        <v>14</v>
      </c>
      <c r="I377" t="s">
        <v>14</v>
      </c>
    </row>
    <row r="378" spans="1:9">
      <c r="A378" t="s">
        <v>508</v>
      </c>
      <c r="B378" t="s">
        <v>506</v>
      </c>
      <c r="C378" t="s">
        <v>509</v>
      </c>
      <c r="D378" s="1">
        <v>20.87</v>
      </c>
      <c r="E378" s="2">
        <v>5.6</v>
      </c>
      <c r="F378" s="2">
        <v>116.87</v>
      </c>
      <c r="G378" t="s">
        <v>507</v>
      </c>
      <c r="H378" t="s">
        <v>14</v>
      </c>
      <c r="I378" t="s">
        <v>14</v>
      </c>
    </row>
    <row r="379" spans="1:9">
      <c r="A379" t="s">
        <v>510</v>
      </c>
      <c r="B379" t="s">
        <v>506</v>
      </c>
      <c r="C379" t="s">
        <v>31</v>
      </c>
      <c r="D379" s="1">
        <v>20.86</v>
      </c>
      <c r="E379" s="2">
        <v>5.05</v>
      </c>
      <c r="F379" s="2">
        <v>105.34</v>
      </c>
      <c r="G379" t="s">
        <v>507</v>
      </c>
      <c r="H379" t="s">
        <v>14</v>
      </c>
      <c r="I379" t="s">
        <v>14</v>
      </c>
    </row>
    <row r="380" spans="1:9">
      <c r="A380" t="s">
        <v>511</v>
      </c>
      <c r="B380" t="s">
        <v>506</v>
      </c>
      <c r="C380" t="s">
        <v>385</v>
      </c>
      <c r="D380" s="1">
        <v>20.73</v>
      </c>
      <c r="E380" s="2">
        <v>6.1</v>
      </c>
      <c r="F380" s="2">
        <v>126.45</v>
      </c>
      <c r="G380" t="s">
        <v>507</v>
      </c>
      <c r="H380" t="s">
        <v>14</v>
      </c>
      <c r="I380" t="s">
        <v>14</v>
      </c>
    </row>
    <row r="381" spans="1:9">
      <c r="A381" t="s">
        <v>512</v>
      </c>
      <c r="B381" t="s">
        <v>506</v>
      </c>
      <c r="C381" t="s">
        <v>387</v>
      </c>
      <c r="D381" s="1">
        <v>20.74</v>
      </c>
      <c r="E381" s="2">
        <v>3.8</v>
      </c>
      <c r="F381" s="2">
        <v>78.81</v>
      </c>
      <c r="G381" t="s">
        <v>507</v>
      </c>
      <c r="H381" t="s">
        <v>14</v>
      </c>
      <c r="I381" t="s">
        <v>14</v>
      </c>
    </row>
    <row r="382" spans="1:9">
      <c r="A382" t="s">
        <v>513</v>
      </c>
      <c r="B382" t="s">
        <v>506</v>
      </c>
      <c r="C382" t="s">
        <v>416</v>
      </c>
      <c r="D382" s="1">
        <v>20.89</v>
      </c>
      <c r="E382" s="2">
        <v>4.1</v>
      </c>
      <c r="F382" s="2">
        <v>85.65</v>
      </c>
      <c r="G382" t="s">
        <v>507</v>
      </c>
      <c r="H382" t="s">
        <v>14</v>
      </c>
      <c r="I382" t="s">
        <v>14</v>
      </c>
    </row>
    <row r="383" spans="1:9">
      <c r="A383" t="s">
        <v>514</v>
      </c>
      <c r="B383" t="s">
        <v>506</v>
      </c>
      <c r="C383" t="s">
        <v>483</v>
      </c>
      <c r="D383" s="1">
        <v>20.85</v>
      </c>
      <c r="E383" s="2">
        <v>5.05</v>
      </c>
      <c r="F383" s="2">
        <v>105.29</v>
      </c>
      <c r="G383" t="s">
        <v>507</v>
      </c>
      <c r="H383" t="s">
        <v>14</v>
      </c>
      <c r="I383" t="s">
        <v>14</v>
      </c>
    </row>
    <row r="384" spans="1:9">
      <c r="A384" t="s">
        <v>515</v>
      </c>
      <c r="B384" t="s">
        <v>506</v>
      </c>
      <c r="C384" t="s">
        <v>444</v>
      </c>
      <c r="D384" s="1">
        <v>20.88</v>
      </c>
      <c r="E384" s="2">
        <v>5.35</v>
      </c>
      <c r="F384" s="2">
        <v>111.71</v>
      </c>
      <c r="G384" t="s">
        <v>507</v>
      </c>
      <c r="H384" t="s">
        <v>14</v>
      </c>
      <c r="I384" t="s">
        <v>14</v>
      </c>
    </row>
    <row r="385" spans="1:9">
      <c r="A385" t="s">
        <v>516</v>
      </c>
      <c r="B385" t="s">
        <v>506</v>
      </c>
      <c r="C385" t="s">
        <v>406</v>
      </c>
      <c r="D385" s="1">
        <v>20.87</v>
      </c>
      <c r="E385" s="2">
        <v>4.3</v>
      </c>
      <c r="F385" s="2">
        <v>89.74</v>
      </c>
      <c r="G385" t="s">
        <v>507</v>
      </c>
      <c r="H385" t="s">
        <v>14</v>
      </c>
      <c r="I385" t="s">
        <v>14</v>
      </c>
    </row>
    <row r="386" spans="1:9">
      <c r="A386" t="s">
        <v>517</v>
      </c>
      <c r="B386" t="s">
        <v>506</v>
      </c>
      <c r="C386" t="s">
        <v>387</v>
      </c>
      <c r="D386" s="1">
        <v>20.87</v>
      </c>
      <c r="E386" s="2">
        <v>3.8</v>
      </c>
      <c r="F386" s="2">
        <v>79.31</v>
      </c>
      <c r="G386" t="s">
        <v>507</v>
      </c>
      <c r="H386" t="s">
        <v>14</v>
      </c>
      <c r="I386" t="s">
        <v>14</v>
      </c>
    </row>
    <row r="387" spans="1:9">
      <c r="A387" t="s">
        <v>518</v>
      </c>
      <c r="B387" t="s">
        <v>506</v>
      </c>
      <c r="C387" t="s">
        <v>389</v>
      </c>
      <c r="D387" s="1">
        <v>20.92</v>
      </c>
      <c r="E387" s="2">
        <v>5.05</v>
      </c>
      <c r="F387" s="2">
        <v>105.65</v>
      </c>
      <c r="G387" t="s">
        <v>507</v>
      </c>
      <c r="H387" t="s">
        <v>14</v>
      </c>
      <c r="I387" t="s">
        <v>14</v>
      </c>
    </row>
    <row r="388" spans="1:9">
      <c r="A388" t="s">
        <v>519</v>
      </c>
      <c r="B388" t="s">
        <v>506</v>
      </c>
      <c r="C388" t="s">
        <v>395</v>
      </c>
      <c r="D388" s="1">
        <v>20.91</v>
      </c>
      <c r="E388" s="2">
        <v>4.85</v>
      </c>
      <c r="F388" s="2">
        <v>101.41</v>
      </c>
      <c r="G388" t="s">
        <v>507</v>
      </c>
      <c r="H388" t="s">
        <v>14</v>
      </c>
      <c r="I388" t="s">
        <v>14</v>
      </c>
    </row>
    <row r="389" spans="1:9">
      <c r="A389" t="s">
        <v>520</v>
      </c>
      <c r="B389" t="s">
        <v>506</v>
      </c>
      <c r="C389" t="s">
        <v>416</v>
      </c>
      <c r="D389" s="1">
        <v>20.85</v>
      </c>
      <c r="E389" s="2">
        <v>4.1</v>
      </c>
      <c r="F389" s="2">
        <v>85.48</v>
      </c>
      <c r="G389" t="s">
        <v>507</v>
      </c>
      <c r="H389" t="s">
        <v>14</v>
      </c>
      <c r="I389" t="s">
        <v>14</v>
      </c>
    </row>
    <row r="390" spans="1:9">
      <c r="A390" t="s">
        <v>521</v>
      </c>
      <c r="B390" t="s">
        <v>506</v>
      </c>
      <c r="C390" t="s">
        <v>385</v>
      </c>
      <c r="D390" s="1">
        <v>20.87</v>
      </c>
      <c r="E390" s="2">
        <v>6.1</v>
      </c>
      <c r="F390" s="2">
        <v>127.31</v>
      </c>
      <c r="G390" t="s">
        <v>507</v>
      </c>
      <c r="H390" t="s">
        <v>14</v>
      </c>
      <c r="I390" t="s">
        <v>14</v>
      </c>
    </row>
    <row r="391" spans="1:9">
      <c r="A391" t="s">
        <v>522</v>
      </c>
      <c r="B391" t="s">
        <v>506</v>
      </c>
      <c r="C391" t="s">
        <v>387</v>
      </c>
      <c r="D391" s="1">
        <v>20.97</v>
      </c>
      <c r="E391" s="2">
        <v>3.8</v>
      </c>
      <c r="F391" s="2">
        <v>79.69</v>
      </c>
      <c r="G391" t="s">
        <v>507</v>
      </c>
      <c r="H391" t="s">
        <v>14</v>
      </c>
      <c r="I391" t="s">
        <v>14</v>
      </c>
    </row>
    <row r="392" spans="1:9">
      <c r="A392" t="s">
        <v>523</v>
      </c>
      <c r="B392" t="s">
        <v>506</v>
      </c>
      <c r="C392" t="s">
        <v>387</v>
      </c>
      <c r="D392" s="1">
        <v>20.83</v>
      </c>
      <c r="E392" s="2">
        <v>3.8</v>
      </c>
      <c r="F392" s="2">
        <v>79.15</v>
      </c>
      <c r="G392" t="s">
        <v>507</v>
      </c>
      <c r="H392" t="s">
        <v>14</v>
      </c>
      <c r="I392" t="s">
        <v>14</v>
      </c>
    </row>
    <row r="393" spans="1:9">
      <c r="A393" t="s">
        <v>524</v>
      </c>
      <c r="B393" t="s">
        <v>506</v>
      </c>
      <c r="C393" t="s">
        <v>434</v>
      </c>
      <c r="D393" s="1">
        <v>20.88</v>
      </c>
      <c r="E393" s="2">
        <v>9.1</v>
      </c>
      <c r="F393" s="2">
        <v>190.01</v>
      </c>
      <c r="G393" t="s">
        <v>507</v>
      </c>
      <c r="H393" t="s">
        <v>14</v>
      </c>
      <c r="I393" t="s">
        <v>14</v>
      </c>
    </row>
    <row r="394" spans="1:9">
      <c r="A394" t="s">
        <v>525</v>
      </c>
      <c r="B394" t="s">
        <v>506</v>
      </c>
      <c r="C394" t="s">
        <v>406</v>
      </c>
      <c r="D394" s="1">
        <v>20.85</v>
      </c>
      <c r="E394" s="2">
        <v>4.3</v>
      </c>
      <c r="F394" s="2">
        <v>89.66</v>
      </c>
      <c r="G394" t="s">
        <v>507</v>
      </c>
      <c r="H394" t="s">
        <v>14</v>
      </c>
      <c r="I394" t="s">
        <v>14</v>
      </c>
    </row>
    <row r="395" spans="1:9">
      <c r="A395" t="s">
        <v>526</v>
      </c>
      <c r="B395" t="s">
        <v>506</v>
      </c>
      <c r="C395" t="s">
        <v>527</v>
      </c>
      <c r="D395" s="1">
        <v>20.95</v>
      </c>
      <c r="E395" s="2">
        <v>3.6</v>
      </c>
      <c r="F395" s="2">
        <v>75.42</v>
      </c>
      <c r="G395" t="s">
        <v>507</v>
      </c>
      <c r="H395" t="s">
        <v>14</v>
      </c>
      <c r="I395" t="s">
        <v>14</v>
      </c>
    </row>
    <row r="396" spans="1:9">
      <c r="A396" t="s">
        <v>528</v>
      </c>
      <c r="B396" t="s">
        <v>506</v>
      </c>
      <c r="C396" t="s">
        <v>449</v>
      </c>
      <c r="D396" s="1">
        <v>20.94</v>
      </c>
      <c r="E396" s="2">
        <v>6.85</v>
      </c>
      <c r="F396" s="2">
        <v>143.44</v>
      </c>
      <c r="G396" t="s">
        <v>507</v>
      </c>
      <c r="H396" t="s">
        <v>14</v>
      </c>
      <c r="I396" t="s">
        <v>14</v>
      </c>
    </row>
    <row r="397" spans="1:9">
      <c r="A397" t="s">
        <v>529</v>
      </c>
      <c r="B397" t="s">
        <v>506</v>
      </c>
      <c r="C397" t="s">
        <v>395</v>
      </c>
      <c r="D397" s="1">
        <v>20.7</v>
      </c>
      <c r="E397" s="2">
        <v>4.85</v>
      </c>
      <c r="F397" s="2">
        <v>100.4</v>
      </c>
      <c r="G397" t="s">
        <v>507</v>
      </c>
      <c r="H397" t="s">
        <v>14</v>
      </c>
      <c r="I397" t="s">
        <v>14</v>
      </c>
    </row>
    <row r="398" spans="1:9">
      <c r="A398" t="s">
        <v>530</v>
      </c>
      <c r="B398" t="s">
        <v>506</v>
      </c>
      <c r="C398" t="s">
        <v>391</v>
      </c>
      <c r="D398" s="1">
        <v>20.67</v>
      </c>
      <c r="E398" s="2">
        <v>4.1</v>
      </c>
      <c r="F398" s="2">
        <v>84.75</v>
      </c>
      <c r="G398" t="s">
        <v>507</v>
      </c>
      <c r="H398" t="s">
        <v>14</v>
      </c>
      <c r="I398" t="s">
        <v>14</v>
      </c>
    </row>
    <row r="399" spans="1:9">
      <c r="A399" t="s">
        <v>531</v>
      </c>
      <c r="B399" t="s">
        <v>506</v>
      </c>
      <c r="C399" t="s">
        <v>532</v>
      </c>
      <c r="D399" s="1">
        <v>20.65</v>
      </c>
      <c r="E399" s="2">
        <v>5.85</v>
      </c>
      <c r="F399" s="2">
        <v>120.8</v>
      </c>
      <c r="G399" t="s">
        <v>507</v>
      </c>
      <c r="H399" t="s">
        <v>14</v>
      </c>
      <c r="I399" t="s">
        <v>14</v>
      </c>
    </row>
    <row r="400" spans="1:9">
      <c r="A400" t="s">
        <v>533</v>
      </c>
      <c r="B400" t="s">
        <v>506</v>
      </c>
      <c r="C400" t="s">
        <v>534</v>
      </c>
      <c r="D400" s="1">
        <v>20.68</v>
      </c>
      <c r="E400" s="2">
        <v>5.85</v>
      </c>
      <c r="F400" s="2">
        <v>120.98</v>
      </c>
      <c r="G400" t="s">
        <v>507</v>
      </c>
      <c r="H400" t="s">
        <v>14</v>
      </c>
      <c r="I400" t="s">
        <v>14</v>
      </c>
    </row>
    <row r="401" spans="1:9">
      <c r="A401" t="s">
        <v>535</v>
      </c>
      <c r="B401" t="s">
        <v>506</v>
      </c>
      <c r="C401" t="s">
        <v>409</v>
      </c>
      <c r="D401" s="1">
        <v>20.75</v>
      </c>
      <c r="E401" s="2">
        <v>5.6</v>
      </c>
      <c r="F401" s="2">
        <v>116.2</v>
      </c>
      <c r="G401" t="s">
        <v>507</v>
      </c>
      <c r="H401" t="s">
        <v>14</v>
      </c>
      <c r="I401" t="s">
        <v>14</v>
      </c>
    </row>
    <row r="402" spans="1:9">
      <c r="A402" t="s">
        <v>536</v>
      </c>
      <c r="B402" t="s">
        <v>506</v>
      </c>
      <c r="C402" t="s">
        <v>483</v>
      </c>
      <c r="D402" s="1">
        <v>20.66</v>
      </c>
      <c r="E402" s="2">
        <v>5.05</v>
      </c>
      <c r="F402" s="2">
        <v>104.33</v>
      </c>
      <c r="G402" t="s">
        <v>507</v>
      </c>
      <c r="H402" t="s">
        <v>14</v>
      </c>
      <c r="I402" t="s">
        <v>14</v>
      </c>
    </row>
    <row r="403" spans="1:9">
      <c r="A403" t="s">
        <v>537</v>
      </c>
      <c r="B403" t="s">
        <v>506</v>
      </c>
      <c r="C403" t="s">
        <v>387</v>
      </c>
      <c r="D403" s="1">
        <v>20.7</v>
      </c>
      <c r="E403" s="2">
        <v>3.8</v>
      </c>
      <c r="F403" s="2">
        <v>78.66</v>
      </c>
      <c r="G403" t="s">
        <v>507</v>
      </c>
      <c r="H403" t="s">
        <v>14</v>
      </c>
      <c r="I403" t="s">
        <v>14</v>
      </c>
    </row>
    <row r="404" spans="1:9">
      <c r="A404" t="s">
        <v>538</v>
      </c>
      <c r="B404" t="s">
        <v>506</v>
      </c>
      <c r="C404" t="s">
        <v>432</v>
      </c>
      <c r="D404" s="1">
        <v>20.75</v>
      </c>
      <c r="E404" s="2">
        <v>6.3</v>
      </c>
      <c r="F404" s="2">
        <v>130.72</v>
      </c>
      <c r="G404" t="s">
        <v>507</v>
      </c>
      <c r="H404" t="s">
        <v>14</v>
      </c>
      <c r="I404" t="s">
        <v>14</v>
      </c>
    </row>
    <row r="405" spans="1:9">
      <c r="A405" t="s">
        <v>539</v>
      </c>
      <c r="B405" t="s">
        <v>506</v>
      </c>
      <c r="C405" t="s">
        <v>444</v>
      </c>
      <c r="D405" s="1">
        <v>20.7</v>
      </c>
      <c r="E405" s="2">
        <v>5.35</v>
      </c>
      <c r="F405" s="2">
        <v>110.74</v>
      </c>
      <c r="G405" t="s">
        <v>507</v>
      </c>
      <c r="H405" t="s">
        <v>14</v>
      </c>
      <c r="I405" t="s">
        <v>14</v>
      </c>
    </row>
    <row r="406" spans="1:9">
      <c r="A406" t="s">
        <v>540</v>
      </c>
      <c r="B406" t="s">
        <v>506</v>
      </c>
      <c r="C406" t="s">
        <v>541</v>
      </c>
      <c r="D406" s="1">
        <v>20.77</v>
      </c>
      <c r="E406" s="2">
        <v>8.25</v>
      </c>
      <c r="F406" s="2">
        <v>171.35</v>
      </c>
      <c r="G406" t="s">
        <v>507</v>
      </c>
      <c r="H406" t="s">
        <v>14</v>
      </c>
      <c r="I406" t="s">
        <v>14</v>
      </c>
    </row>
    <row r="407" spans="1:9">
      <c r="A407" t="s">
        <v>542</v>
      </c>
      <c r="B407" t="s">
        <v>506</v>
      </c>
      <c r="C407" t="s">
        <v>387</v>
      </c>
      <c r="D407" s="1">
        <v>20.77</v>
      </c>
      <c r="E407" s="2">
        <v>3.8</v>
      </c>
      <c r="F407" s="2">
        <v>78.93</v>
      </c>
      <c r="G407" t="s">
        <v>507</v>
      </c>
      <c r="H407" t="s">
        <v>14</v>
      </c>
      <c r="I407" t="s">
        <v>14</v>
      </c>
    </row>
    <row r="408" spans="1:9">
      <c r="A408" t="s">
        <v>543</v>
      </c>
      <c r="B408" t="s">
        <v>506</v>
      </c>
      <c r="C408" t="s">
        <v>434</v>
      </c>
      <c r="D408" s="1">
        <v>20.67</v>
      </c>
      <c r="E408" s="2">
        <v>9.1</v>
      </c>
      <c r="F408" s="2">
        <v>188.1</v>
      </c>
      <c r="G408" t="s">
        <v>507</v>
      </c>
      <c r="H408" t="s">
        <v>14</v>
      </c>
      <c r="I408" t="s">
        <v>14</v>
      </c>
    </row>
    <row r="409" spans="1:9">
      <c r="A409" t="s">
        <v>544</v>
      </c>
      <c r="B409" t="s">
        <v>506</v>
      </c>
      <c r="C409" t="s">
        <v>416</v>
      </c>
      <c r="D409" s="1">
        <v>20.68</v>
      </c>
      <c r="E409" s="2">
        <v>4.1</v>
      </c>
      <c r="F409" s="2">
        <v>84.79</v>
      </c>
      <c r="G409" t="s">
        <v>507</v>
      </c>
      <c r="H409" t="s">
        <v>14</v>
      </c>
      <c r="I409" t="s">
        <v>14</v>
      </c>
    </row>
    <row r="410" spans="1:9">
      <c r="A410" t="s">
        <v>545</v>
      </c>
      <c r="B410" t="s">
        <v>506</v>
      </c>
      <c r="C410" t="s">
        <v>385</v>
      </c>
      <c r="D410" s="1">
        <v>20.71</v>
      </c>
      <c r="E410" s="2">
        <v>6.1</v>
      </c>
      <c r="F410" s="2">
        <v>126.33</v>
      </c>
      <c r="G410" t="s">
        <v>507</v>
      </c>
      <c r="H410" t="s">
        <v>14</v>
      </c>
      <c r="I410" t="s">
        <v>14</v>
      </c>
    </row>
    <row r="411" spans="1:9">
      <c r="A411" t="s">
        <v>546</v>
      </c>
      <c r="B411" t="s">
        <v>506</v>
      </c>
      <c r="C411" t="s">
        <v>387</v>
      </c>
      <c r="D411" s="1">
        <v>20.77</v>
      </c>
      <c r="E411" s="2">
        <v>3.8</v>
      </c>
      <c r="F411" s="2">
        <v>78.93</v>
      </c>
      <c r="G411" t="s">
        <v>507</v>
      </c>
      <c r="H411" t="s">
        <v>14</v>
      </c>
      <c r="I411" t="s">
        <v>14</v>
      </c>
    </row>
    <row r="412" spans="1:9">
      <c r="A412" t="s">
        <v>547</v>
      </c>
      <c r="B412" t="s">
        <v>506</v>
      </c>
      <c r="C412" t="s">
        <v>432</v>
      </c>
      <c r="D412" s="1">
        <v>20.74</v>
      </c>
      <c r="E412" s="2">
        <v>6.3</v>
      </c>
      <c r="F412" s="2">
        <v>130.66</v>
      </c>
      <c r="G412" t="s">
        <v>507</v>
      </c>
      <c r="H412" t="s">
        <v>14</v>
      </c>
      <c r="I412" t="s">
        <v>14</v>
      </c>
    </row>
    <row r="413" spans="1:9">
      <c r="A413" t="s">
        <v>548</v>
      </c>
      <c r="B413" t="s">
        <v>506</v>
      </c>
      <c r="C413" t="s">
        <v>549</v>
      </c>
      <c r="D413" s="1">
        <v>20.76</v>
      </c>
      <c r="E413" s="2">
        <v>5.35</v>
      </c>
      <c r="F413" s="2">
        <v>111.07</v>
      </c>
      <c r="G413" t="s">
        <v>507</v>
      </c>
      <c r="H413" t="s">
        <v>14</v>
      </c>
      <c r="I413" t="s">
        <v>14</v>
      </c>
    </row>
    <row r="414" spans="1:9">
      <c r="A414" t="s">
        <v>550</v>
      </c>
      <c r="B414" t="s">
        <v>506</v>
      </c>
      <c r="C414" t="s">
        <v>449</v>
      </c>
      <c r="D414" s="1">
        <v>20.81</v>
      </c>
      <c r="E414" s="2">
        <v>6.85</v>
      </c>
      <c r="F414" s="2">
        <v>142.55</v>
      </c>
      <c r="G414" t="s">
        <v>507</v>
      </c>
      <c r="H414" t="s">
        <v>14</v>
      </c>
      <c r="I414" t="s">
        <v>14</v>
      </c>
    </row>
    <row r="415" spans="1:9">
      <c r="A415" t="s">
        <v>551</v>
      </c>
      <c r="B415" t="s">
        <v>506</v>
      </c>
      <c r="C415" t="s">
        <v>395</v>
      </c>
      <c r="D415" s="1">
        <v>20.79</v>
      </c>
      <c r="E415" s="2">
        <v>4.85</v>
      </c>
      <c r="F415" s="2">
        <v>100.83</v>
      </c>
      <c r="G415" t="s">
        <v>507</v>
      </c>
      <c r="H415" t="s">
        <v>14</v>
      </c>
      <c r="I415" t="s">
        <v>14</v>
      </c>
    </row>
    <row r="416" spans="1:9">
      <c r="A416" t="s">
        <v>552</v>
      </c>
      <c r="B416" t="s">
        <v>506</v>
      </c>
      <c r="C416" t="s">
        <v>387</v>
      </c>
      <c r="D416" s="1">
        <v>20.81</v>
      </c>
      <c r="E416" s="2">
        <v>3.8</v>
      </c>
      <c r="F416" s="2">
        <v>79.08</v>
      </c>
      <c r="G416" t="s">
        <v>507</v>
      </c>
      <c r="H416" t="s">
        <v>14</v>
      </c>
      <c r="I416" t="s">
        <v>14</v>
      </c>
    </row>
    <row r="417" spans="1:9">
      <c r="A417" t="s">
        <v>553</v>
      </c>
      <c r="B417" t="s">
        <v>506</v>
      </c>
      <c r="C417" t="s">
        <v>414</v>
      </c>
      <c r="D417" s="1">
        <v>20.78</v>
      </c>
      <c r="E417" s="2">
        <v>5.85</v>
      </c>
      <c r="F417" s="2">
        <v>121.56</v>
      </c>
      <c r="G417" t="s">
        <v>507</v>
      </c>
      <c r="H417" t="s">
        <v>14</v>
      </c>
      <c r="I417" t="s">
        <v>14</v>
      </c>
    </row>
    <row r="418" spans="1:9">
      <c r="A418" t="s">
        <v>554</v>
      </c>
      <c r="B418" t="s">
        <v>555</v>
      </c>
      <c r="C418" t="s">
        <v>556</v>
      </c>
      <c r="D418" s="1">
        <v>19.06</v>
      </c>
      <c r="E418" s="2">
        <v>4.3</v>
      </c>
      <c r="F418" s="2">
        <v>81.96</v>
      </c>
      <c r="G418" t="s">
        <v>507</v>
      </c>
      <c r="H418" t="s">
        <v>14</v>
      </c>
      <c r="I418" t="s">
        <v>14</v>
      </c>
    </row>
    <row r="419" spans="1:9">
      <c r="A419"/>
      <c r="B419"/>
      <c r="C419"/>
      <c r="D419" s="1"/>
      <c r="E419" s="2"/>
      <c r="F419" s="2"/>
      <c r="G419"/>
      <c r="H419"/>
      <c r="I4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561</v>
      </c>
      <c r="B2" t="s">
        <v>562</v>
      </c>
      <c r="C2" t="s">
        <v>563</v>
      </c>
      <c r="D2" s="1">
        <v>24.48</v>
      </c>
      <c r="E2" s="2">
        <v>8.5</v>
      </c>
      <c r="F2" s="2">
        <v>208.08</v>
      </c>
      <c r="G2" t="s">
        <v>564</v>
      </c>
      <c r="H2" t="s">
        <v>564</v>
      </c>
    </row>
    <row r="3" spans="1:8">
      <c r="A3" t="s">
        <v>565</v>
      </c>
      <c r="B3" t="s">
        <v>562</v>
      </c>
      <c r="C3" t="s">
        <v>566</v>
      </c>
      <c r="D3" s="1">
        <v>24.06</v>
      </c>
      <c r="E3" s="2">
        <v>8.5</v>
      </c>
      <c r="F3" s="2">
        <v>204.51</v>
      </c>
      <c r="G3" t="s">
        <v>567</v>
      </c>
      <c r="H3" t="s">
        <v>567</v>
      </c>
    </row>
    <row r="4" spans="1:8">
      <c r="A4" t="s">
        <v>568</v>
      </c>
      <c r="B4" t="s">
        <v>569</v>
      </c>
      <c r="C4" t="s">
        <v>570</v>
      </c>
      <c r="D4" s="1">
        <v>25.63</v>
      </c>
      <c r="E4" s="2">
        <v>6.5</v>
      </c>
      <c r="F4" s="2">
        <v>166.6</v>
      </c>
      <c r="G4" t="s">
        <v>571</v>
      </c>
      <c r="H4" t="s">
        <v>571</v>
      </c>
    </row>
    <row r="5" spans="1:8">
      <c r="A5" t="s">
        <v>572</v>
      </c>
      <c r="B5" t="s">
        <v>573</v>
      </c>
      <c r="C5" t="s">
        <v>574</v>
      </c>
      <c r="D5" s="1">
        <v>21.07</v>
      </c>
      <c r="E5" s="2">
        <v>4.95</v>
      </c>
      <c r="F5" s="2">
        <v>104.3</v>
      </c>
      <c r="G5" t="s">
        <v>575</v>
      </c>
      <c r="H5" t="s">
        <v>575</v>
      </c>
    </row>
    <row r="6" spans="1:8">
      <c r="A6" t="s">
        <v>576</v>
      </c>
      <c r="B6" t="s">
        <v>573</v>
      </c>
      <c r="C6" t="s">
        <v>577</v>
      </c>
      <c r="D6" s="1">
        <v>20</v>
      </c>
      <c r="E6" s="2">
        <v>6.95</v>
      </c>
      <c r="F6" s="2">
        <v>139</v>
      </c>
      <c r="G6" t="s">
        <v>578</v>
      </c>
      <c r="H6" t="s">
        <v>578</v>
      </c>
    </row>
    <row r="7" spans="1:8">
      <c r="A7" t="s">
        <v>579</v>
      </c>
      <c r="B7" t="s">
        <v>573</v>
      </c>
      <c r="C7" t="s">
        <v>580</v>
      </c>
      <c r="D7" s="1">
        <v>20.87</v>
      </c>
      <c r="E7" s="2">
        <v>7</v>
      </c>
      <c r="F7" s="2">
        <v>146.09</v>
      </c>
      <c r="G7" t="s">
        <v>581</v>
      </c>
      <c r="H7" t="s">
        <v>581</v>
      </c>
    </row>
    <row r="8" spans="1:8">
      <c r="A8" t="s">
        <v>582</v>
      </c>
      <c r="B8" t="s">
        <v>573</v>
      </c>
      <c r="C8" t="s">
        <v>583</v>
      </c>
      <c r="D8" s="1">
        <v>19.47</v>
      </c>
      <c r="E8" s="2">
        <v>4.95</v>
      </c>
      <c r="F8" s="2">
        <v>96.38</v>
      </c>
      <c r="G8" t="s">
        <v>584</v>
      </c>
      <c r="H8" t="s">
        <v>584</v>
      </c>
    </row>
    <row r="9" spans="1:8">
      <c r="A9" t="s">
        <v>585</v>
      </c>
      <c r="B9" t="s">
        <v>573</v>
      </c>
      <c r="C9" t="s">
        <v>586</v>
      </c>
      <c r="D9" s="1">
        <v>19.47</v>
      </c>
      <c r="E9" s="2">
        <v>5.95</v>
      </c>
      <c r="F9" s="2">
        <v>115.85</v>
      </c>
      <c r="G9" t="s">
        <v>584</v>
      </c>
      <c r="H9" t="s">
        <v>584</v>
      </c>
    </row>
    <row r="10" spans="1:8">
      <c r="A10" t="s">
        <v>587</v>
      </c>
      <c r="B10" t="s">
        <v>573</v>
      </c>
      <c r="C10" t="s">
        <v>586</v>
      </c>
      <c r="D10" s="1">
        <v>19.53</v>
      </c>
      <c r="E10" s="2">
        <v>5.95</v>
      </c>
      <c r="F10" s="2">
        <v>116.2</v>
      </c>
      <c r="G10" t="s">
        <v>584</v>
      </c>
      <c r="H10" t="s">
        <v>584</v>
      </c>
    </row>
    <row r="11" spans="1:8">
      <c r="A11" t="s">
        <v>588</v>
      </c>
      <c r="B11" t="s">
        <v>573</v>
      </c>
      <c r="C11" t="s">
        <v>589</v>
      </c>
      <c r="D11" s="1">
        <v>19.48</v>
      </c>
      <c r="E11" s="2">
        <v>4.7</v>
      </c>
      <c r="F11" s="2">
        <v>91.56</v>
      </c>
      <c r="G11" t="s">
        <v>584</v>
      </c>
      <c r="H11" t="s">
        <v>584</v>
      </c>
    </row>
    <row r="12" spans="1:8">
      <c r="A12" t="s">
        <v>590</v>
      </c>
      <c r="B12" t="s">
        <v>573</v>
      </c>
      <c r="C12" t="s">
        <v>591</v>
      </c>
      <c r="D12" s="1">
        <v>19.5</v>
      </c>
      <c r="E12" s="2">
        <v>5.15</v>
      </c>
      <c r="F12" s="2">
        <v>100.43</v>
      </c>
      <c r="G12" t="s">
        <v>584</v>
      </c>
      <c r="H12" t="s">
        <v>584</v>
      </c>
    </row>
    <row r="13" spans="1:8">
      <c r="A13" t="s">
        <v>592</v>
      </c>
      <c r="B13" t="s">
        <v>573</v>
      </c>
      <c r="C13" t="s">
        <v>593</v>
      </c>
      <c r="D13" s="1">
        <v>19.43</v>
      </c>
      <c r="E13" s="2">
        <v>3.7</v>
      </c>
      <c r="F13" s="2">
        <v>71.89</v>
      </c>
      <c r="G13" t="s">
        <v>584</v>
      </c>
      <c r="H13" t="s">
        <v>584</v>
      </c>
    </row>
    <row r="14" spans="1:8">
      <c r="A14" t="s">
        <v>594</v>
      </c>
      <c r="B14" t="s">
        <v>573</v>
      </c>
      <c r="C14" t="s">
        <v>593</v>
      </c>
      <c r="D14" s="1">
        <v>19.43</v>
      </c>
      <c r="E14" s="2">
        <v>3.7</v>
      </c>
      <c r="F14" s="2">
        <v>71.89</v>
      </c>
      <c r="G14" t="s">
        <v>584</v>
      </c>
      <c r="H14" t="s">
        <v>584</v>
      </c>
    </row>
    <row r="15" spans="1:8">
      <c r="A15" t="s">
        <v>595</v>
      </c>
      <c r="B15" t="s">
        <v>596</v>
      </c>
      <c r="C15" t="s">
        <v>597</v>
      </c>
      <c r="D15" s="1">
        <v>18.86</v>
      </c>
      <c r="E15" s="2">
        <v>4.7</v>
      </c>
      <c r="F15" s="2">
        <v>88.64</v>
      </c>
      <c r="G15" t="s">
        <v>598</v>
      </c>
      <c r="H15" t="s">
        <v>598</v>
      </c>
    </row>
    <row r="16" spans="1:8">
      <c r="A16" t="s">
        <v>599</v>
      </c>
      <c r="B16" t="s">
        <v>596</v>
      </c>
      <c r="C16" t="s">
        <v>600</v>
      </c>
      <c r="D16" s="1">
        <v>17.05</v>
      </c>
      <c r="E16" s="2">
        <v>4.7</v>
      </c>
      <c r="F16" s="2">
        <v>80.14</v>
      </c>
      <c r="G16" t="s">
        <v>564</v>
      </c>
      <c r="H16" t="s">
        <v>564</v>
      </c>
    </row>
    <row r="17" spans="1:8">
      <c r="A17" t="s">
        <v>601</v>
      </c>
      <c r="B17" t="s">
        <v>11</v>
      </c>
      <c r="C17" t="s">
        <v>602</v>
      </c>
      <c r="D17" s="1">
        <v>1</v>
      </c>
      <c r="E17" s="2">
        <v>200</v>
      </c>
      <c r="F17" s="2">
        <v>200</v>
      </c>
      <c r="G17" t="s">
        <v>603</v>
      </c>
      <c r="H17" t="s">
        <v>603</v>
      </c>
    </row>
    <row r="18" spans="1:8">
      <c r="A18" t="s">
        <v>604</v>
      </c>
      <c r="B18" t="s">
        <v>11</v>
      </c>
      <c r="C18" t="s">
        <v>605</v>
      </c>
      <c r="D18" s="1">
        <v>20.09</v>
      </c>
      <c r="E18" s="2">
        <v>5.95</v>
      </c>
      <c r="F18" s="2">
        <v>119.54</v>
      </c>
      <c r="G18" t="s">
        <v>606</v>
      </c>
      <c r="H18" t="s">
        <v>606</v>
      </c>
    </row>
    <row r="19" spans="1:8">
      <c r="A19" t="s">
        <v>607</v>
      </c>
      <c r="B19" t="s">
        <v>11</v>
      </c>
      <c r="C19" t="s">
        <v>608</v>
      </c>
      <c r="D19" s="1">
        <v>23.22</v>
      </c>
      <c r="E19" s="2">
        <v>7.6</v>
      </c>
      <c r="F19" s="2">
        <v>176.47</v>
      </c>
      <c r="G19" t="s">
        <v>584</v>
      </c>
      <c r="H19" t="s">
        <v>584</v>
      </c>
    </row>
    <row r="20" spans="1:8">
      <c r="A20" t="s">
        <v>609</v>
      </c>
      <c r="B20" t="s">
        <v>11</v>
      </c>
      <c r="C20" t="s">
        <v>610</v>
      </c>
      <c r="D20" s="1">
        <v>23.27</v>
      </c>
      <c r="E20" s="2">
        <v>10.75</v>
      </c>
      <c r="F20" s="2">
        <v>250.15</v>
      </c>
      <c r="G20" t="s">
        <v>584</v>
      </c>
      <c r="H20" t="s">
        <v>584</v>
      </c>
    </row>
    <row r="21" spans="1:8">
      <c r="A21" t="s">
        <v>611</v>
      </c>
      <c r="B21" t="s">
        <v>11</v>
      </c>
      <c r="C21" t="s">
        <v>608</v>
      </c>
      <c r="D21" s="1">
        <v>23.24</v>
      </c>
      <c r="E21" s="2">
        <v>7.6</v>
      </c>
      <c r="F21" s="2">
        <v>176.62</v>
      </c>
      <c r="G21" t="s">
        <v>584</v>
      </c>
      <c r="H21" t="s">
        <v>584</v>
      </c>
    </row>
    <row r="22" spans="1:8">
      <c r="A22" t="s">
        <v>612</v>
      </c>
      <c r="B22" t="s">
        <v>11</v>
      </c>
      <c r="C22" t="s">
        <v>613</v>
      </c>
      <c r="D22" s="1">
        <v>21.81</v>
      </c>
      <c r="E22" s="2">
        <v>8.2</v>
      </c>
      <c r="F22" s="2">
        <v>178.84</v>
      </c>
      <c r="G22" t="s">
        <v>614</v>
      </c>
      <c r="H22" t="s">
        <v>615</v>
      </c>
    </row>
    <row r="23" spans="1:8">
      <c r="A23" t="s">
        <v>616</v>
      </c>
      <c r="B23" t="s">
        <v>11</v>
      </c>
      <c r="C23" t="s">
        <v>617</v>
      </c>
      <c r="D23" s="1">
        <v>18.91</v>
      </c>
      <c r="E23" s="2">
        <v>5.9</v>
      </c>
      <c r="F23" s="2">
        <v>111.57</v>
      </c>
      <c r="G23" t="s">
        <v>618</v>
      </c>
      <c r="H23" t="s">
        <v>618</v>
      </c>
    </row>
    <row r="24" spans="1:8">
      <c r="A24" t="s">
        <v>619</v>
      </c>
      <c r="B24" t="s">
        <v>11</v>
      </c>
      <c r="C24" t="s">
        <v>620</v>
      </c>
      <c r="D24" s="1">
        <v>19.32</v>
      </c>
      <c r="E24" s="2">
        <v>6.45</v>
      </c>
      <c r="F24" s="2">
        <v>124.61</v>
      </c>
      <c r="G24" t="s">
        <v>584</v>
      </c>
      <c r="H24" t="s">
        <v>584</v>
      </c>
    </row>
    <row r="25" spans="1:8">
      <c r="A25" t="s">
        <v>621</v>
      </c>
      <c r="B25" t="s">
        <v>11</v>
      </c>
      <c r="C25" t="s">
        <v>622</v>
      </c>
      <c r="D25" s="1">
        <v>19.32</v>
      </c>
      <c r="E25" s="2">
        <v>6.45</v>
      </c>
      <c r="F25" s="2">
        <v>124.61</v>
      </c>
      <c r="G25" t="s">
        <v>584</v>
      </c>
      <c r="H25" t="s">
        <v>584</v>
      </c>
    </row>
    <row r="26" spans="1:8">
      <c r="A26" t="s">
        <v>623</v>
      </c>
      <c r="B26" t="s">
        <v>11</v>
      </c>
      <c r="C26" t="s">
        <v>624</v>
      </c>
      <c r="D26" s="1">
        <v>19.42</v>
      </c>
      <c r="E26" s="2">
        <v>4.95</v>
      </c>
      <c r="F26" s="2">
        <v>96.13</v>
      </c>
      <c r="G26" t="s">
        <v>584</v>
      </c>
      <c r="H26" t="s">
        <v>584</v>
      </c>
    </row>
    <row r="27" spans="1:8">
      <c r="A27" t="s">
        <v>625</v>
      </c>
      <c r="B27" t="s">
        <v>11</v>
      </c>
      <c r="C27" t="s">
        <v>626</v>
      </c>
      <c r="D27" s="1">
        <v>20.19</v>
      </c>
      <c r="E27" s="2">
        <v>8.25</v>
      </c>
      <c r="F27" s="2">
        <v>166.57</v>
      </c>
      <c r="G27" t="s">
        <v>584</v>
      </c>
      <c r="H27" t="s">
        <v>584</v>
      </c>
    </row>
    <row r="28" spans="1:8">
      <c r="A28" t="s">
        <v>627</v>
      </c>
      <c r="B28" t="s">
        <v>11</v>
      </c>
      <c r="C28" t="s">
        <v>628</v>
      </c>
      <c r="D28" s="1">
        <v>19.01</v>
      </c>
      <c r="E28" s="2">
        <v>8.5</v>
      </c>
      <c r="F28" s="2">
        <v>161.59</v>
      </c>
      <c r="G28" t="s">
        <v>584</v>
      </c>
      <c r="H28" t="s">
        <v>584</v>
      </c>
    </row>
    <row r="29" spans="1:8">
      <c r="A29" t="s">
        <v>629</v>
      </c>
      <c r="B29" t="s">
        <v>11</v>
      </c>
      <c r="C29" t="s">
        <v>630</v>
      </c>
      <c r="D29" s="1">
        <v>19.37</v>
      </c>
      <c r="E29" s="2">
        <v>5.15</v>
      </c>
      <c r="F29" s="2">
        <v>99.76</v>
      </c>
      <c r="G29" t="s">
        <v>584</v>
      </c>
      <c r="H29" t="s">
        <v>584</v>
      </c>
    </row>
    <row r="30" spans="1:8">
      <c r="A30" t="s">
        <v>631</v>
      </c>
      <c r="B30" t="s">
        <v>11</v>
      </c>
      <c r="C30" t="s">
        <v>632</v>
      </c>
      <c r="D30" s="1">
        <v>19.34</v>
      </c>
      <c r="E30" s="2">
        <v>5.4</v>
      </c>
      <c r="F30" s="2">
        <v>104.44</v>
      </c>
      <c r="G30" t="s">
        <v>584</v>
      </c>
      <c r="H30" t="s">
        <v>584</v>
      </c>
    </row>
    <row r="31" spans="1:8">
      <c r="A31" t="s">
        <v>633</v>
      </c>
      <c r="B31" t="s">
        <v>11</v>
      </c>
      <c r="C31" t="s">
        <v>634</v>
      </c>
      <c r="D31" s="1">
        <v>19.4</v>
      </c>
      <c r="E31" s="2">
        <v>10.75</v>
      </c>
      <c r="F31" s="2">
        <v>208.55</v>
      </c>
      <c r="G31" t="s">
        <v>584</v>
      </c>
      <c r="H31" t="s">
        <v>584</v>
      </c>
    </row>
    <row r="32" spans="1:8">
      <c r="A32" t="s">
        <v>635</v>
      </c>
      <c r="B32" t="s">
        <v>11</v>
      </c>
      <c r="C32" t="s">
        <v>636</v>
      </c>
      <c r="D32" s="1">
        <v>19.32</v>
      </c>
      <c r="E32" s="2">
        <v>4.2</v>
      </c>
      <c r="F32" s="2">
        <v>81.14</v>
      </c>
      <c r="G32" t="s">
        <v>584</v>
      </c>
      <c r="H32" t="s">
        <v>584</v>
      </c>
    </row>
    <row r="33" spans="1:8">
      <c r="A33" t="s">
        <v>637</v>
      </c>
      <c r="B33" t="s">
        <v>11</v>
      </c>
      <c r="C33" t="s">
        <v>638</v>
      </c>
      <c r="D33" s="1">
        <v>19.11</v>
      </c>
      <c r="E33" s="2">
        <v>6.2</v>
      </c>
      <c r="F33" s="2">
        <v>118.48</v>
      </c>
      <c r="G33" t="s">
        <v>584</v>
      </c>
      <c r="H33" t="s">
        <v>584</v>
      </c>
    </row>
    <row r="34" spans="1:8">
      <c r="A34" t="s">
        <v>639</v>
      </c>
      <c r="B34" t="s">
        <v>11</v>
      </c>
      <c r="C34" t="s">
        <v>640</v>
      </c>
      <c r="D34" s="1">
        <v>19.89</v>
      </c>
      <c r="E34" s="2">
        <v>5.7</v>
      </c>
      <c r="F34" s="2">
        <v>113.37</v>
      </c>
      <c r="G34" t="s">
        <v>584</v>
      </c>
      <c r="H34" t="s">
        <v>584</v>
      </c>
    </row>
    <row r="35" spans="1:8">
      <c r="A35" t="s">
        <v>641</v>
      </c>
      <c r="B35" t="s">
        <v>11</v>
      </c>
      <c r="C35" t="s">
        <v>636</v>
      </c>
      <c r="D35" s="1">
        <v>19.29</v>
      </c>
      <c r="E35" s="2">
        <v>4.2</v>
      </c>
      <c r="F35" s="2">
        <v>81.02</v>
      </c>
      <c r="G35" t="s">
        <v>584</v>
      </c>
      <c r="H35" t="s">
        <v>584</v>
      </c>
    </row>
    <row r="36" spans="1:8">
      <c r="A36" t="s">
        <v>642</v>
      </c>
      <c r="B36" t="s">
        <v>11</v>
      </c>
      <c r="C36" t="s">
        <v>643</v>
      </c>
      <c r="D36" s="1">
        <v>19.23</v>
      </c>
      <c r="E36" s="2">
        <v>6.7</v>
      </c>
      <c r="F36" s="2">
        <v>128.84</v>
      </c>
      <c r="G36" t="s">
        <v>584</v>
      </c>
      <c r="H36" t="s">
        <v>584</v>
      </c>
    </row>
    <row r="37" spans="1:8">
      <c r="A37" t="s">
        <v>644</v>
      </c>
      <c r="B37" t="s">
        <v>11</v>
      </c>
      <c r="C37" t="s">
        <v>624</v>
      </c>
      <c r="D37" s="1">
        <v>19.2</v>
      </c>
      <c r="E37" s="2">
        <v>4.95</v>
      </c>
      <c r="F37" s="2">
        <v>95.04</v>
      </c>
      <c r="G37" t="s">
        <v>584</v>
      </c>
      <c r="H37" t="s">
        <v>584</v>
      </c>
    </row>
    <row r="38" spans="1:8">
      <c r="A38" t="s">
        <v>645</v>
      </c>
      <c r="B38" t="s">
        <v>11</v>
      </c>
      <c r="C38" t="s">
        <v>646</v>
      </c>
      <c r="D38" s="1">
        <v>20.54</v>
      </c>
      <c r="E38" s="2">
        <v>7.25</v>
      </c>
      <c r="F38" s="2">
        <v>148.92</v>
      </c>
      <c r="G38" t="s">
        <v>584</v>
      </c>
      <c r="H38" t="s">
        <v>584</v>
      </c>
    </row>
    <row r="39" spans="1:8">
      <c r="A39" t="s">
        <v>647</v>
      </c>
      <c r="B39" t="s">
        <v>11</v>
      </c>
      <c r="C39" t="s">
        <v>624</v>
      </c>
      <c r="D39" s="1">
        <v>20.45</v>
      </c>
      <c r="E39" s="2">
        <v>4.95</v>
      </c>
      <c r="F39" s="2">
        <v>101.23</v>
      </c>
      <c r="G39" t="s">
        <v>584</v>
      </c>
      <c r="H39" t="s">
        <v>584</v>
      </c>
    </row>
    <row r="40" spans="1:8">
      <c r="A40" t="s">
        <v>648</v>
      </c>
      <c r="B40" t="s">
        <v>11</v>
      </c>
      <c r="C40" t="s">
        <v>643</v>
      </c>
      <c r="D40" s="1">
        <v>23.17</v>
      </c>
      <c r="E40" s="2">
        <v>6.7</v>
      </c>
      <c r="F40" s="2">
        <v>155.24</v>
      </c>
      <c r="G40" t="s">
        <v>584</v>
      </c>
      <c r="H40" t="s">
        <v>584</v>
      </c>
    </row>
    <row r="41" spans="1:8">
      <c r="A41" t="s">
        <v>649</v>
      </c>
      <c r="B41" t="s">
        <v>11</v>
      </c>
      <c r="C41" t="s">
        <v>636</v>
      </c>
      <c r="D41" s="1">
        <v>20.48</v>
      </c>
      <c r="E41" s="2">
        <v>4.2</v>
      </c>
      <c r="F41" s="2">
        <v>86.02</v>
      </c>
      <c r="G41" t="s">
        <v>584</v>
      </c>
      <c r="H41" t="s">
        <v>584</v>
      </c>
    </row>
    <row r="42" spans="1:8">
      <c r="A42" t="s">
        <v>650</v>
      </c>
      <c r="B42" t="s">
        <v>11</v>
      </c>
      <c r="C42" t="s">
        <v>643</v>
      </c>
      <c r="D42" s="1">
        <v>20.21</v>
      </c>
      <c r="E42" s="2">
        <v>6.7</v>
      </c>
      <c r="F42" s="2">
        <v>135.41</v>
      </c>
      <c r="G42" t="s">
        <v>584</v>
      </c>
      <c r="H42" t="s">
        <v>584</v>
      </c>
    </row>
    <row r="43" spans="1:8">
      <c r="A43" t="s">
        <v>651</v>
      </c>
      <c r="B43" t="s">
        <v>11</v>
      </c>
      <c r="C43" t="s">
        <v>652</v>
      </c>
      <c r="D43" s="1">
        <v>20.58</v>
      </c>
      <c r="E43" s="2">
        <v>6.2</v>
      </c>
      <c r="F43" s="2">
        <v>127.6</v>
      </c>
      <c r="G43" t="s">
        <v>584</v>
      </c>
      <c r="H43" t="s">
        <v>584</v>
      </c>
    </row>
    <row r="44" spans="1:8">
      <c r="A44" t="s">
        <v>653</v>
      </c>
      <c r="B44" t="s">
        <v>11</v>
      </c>
      <c r="C44" t="s">
        <v>638</v>
      </c>
      <c r="D44" s="1">
        <v>19.6</v>
      </c>
      <c r="E44" s="2">
        <v>6.2</v>
      </c>
      <c r="F44" s="2">
        <v>121.52</v>
      </c>
      <c r="G44" t="s">
        <v>584</v>
      </c>
      <c r="H44" t="s">
        <v>584</v>
      </c>
    </row>
    <row r="45" spans="1:8">
      <c r="A45" t="s">
        <v>654</v>
      </c>
      <c r="B45" t="s">
        <v>11</v>
      </c>
      <c r="C45" t="s">
        <v>624</v>
      </c>
      <c r="D45" s="1">
        <v>19.33</v>
      </c>
      <c r="E45" s="2">
        <v>4.95</v>
      </c>
      <c r="F45" s="2">
        <v>95.68</v>
      </c>
      <c r="G45" t="s">
        <v>584</v>
      </c>
      <c r="H45" t="s">
        <v>584</v>
      </c>
    </row>
    <row r="46" spans="1:8">
      <c r="A46" t="s">
        <v>655</v>
      </c>
      <c r="B46" t="s">
        <v>11</v>
      </c>
      <c r="C46" t="s">
        <v>656</v>
      </c>
      <c r="D46" s="1">
        <v>19.34</v>
      </c>
      <c r="E46" s="2">
        <v>7.1</v>
      </c>
      <c r="F46" s="2">
        <v>137.31</v>
      </c>
      <c r="G46" t="s">
        <v>584</v>
      </c>
      <c r="H46" t="s">
        <v>584</v>
      </c>
    </row>
    <row r="47" spans="1:8">
      <c r="A47" t="s">
        <v>657</v>
      </c>
      <c r="B47" t="s">
        <v>11</v>
      </c>
      <c r="C47" t="s">
        <v>634</v>
      </c>
      <c r="D47" s="1">
        <v>19.9</v>
      </c>
      <c r="E47" s="2">
        <v>10.75</v>
      </c>
      <c r="F47" s="2">
        <v>213.93</v>
      </c>
      <c r="G47" t="s">
        <v>584</v>
      </c>
      <c r="H47" t="s">
        <v>584</v>
      </c>
    </row>
    <row r="48" spans="1:8">
      <c r="A48" t="s">
        <v>658</v>
      </c>
      <c r="B48" t="s">
        <v>11</v>
      </c>
      <c r="C48" t="s">
        <v>659</v>
      </c>
      <c r="D48" s="1">
        <v>19.23</v>
      </c>
      <c r="E48" s="2">
        <v>6.2</v>
      </c>
      <c r="F48" s="2">
        <v>119.23</v>
      </c>
      <c r="G48" t="s">
        <v>584</v>
      </c>
      <c r="H48" t="s">
        <v>584</v>
      </c>
    </row>
    <row r="49" spans="1:8">
      <c r="A49" t="s">
        <v>660</v>
      </c>
      <c r="B49" t="s">
        <v>11</v>
      </c>
      <c r="C49" t="s">
        <v>661</v>
      </c>
      <c r="D49" s="1">
        <v>19.23</v>
      </c>
      <c r="E49" s="2">
        <v>5.45</v>
      </c>
      <c r="F49" s="2">
        <v>104.8</v>
      </c>
      <c r="G49" t="s">
        <v>584</v>
      </c>
      <c r="H49" t="s">
        <v>584</v>
      </c>
    </row>
    <row r="50" spans="1:8">
      <c r="A50" t="s">
        <v>662</v>
      </c>
      <c r="B50" t="s">
        <v>11</v>
      </c>
      <c r="C50" t="s">
        <v>656</v>
      </c>
      <c r="D50" s="1">
        <v>20.84</v>
      </c>
      <c r="E50" s="2">
        <v>7.1</v>
      </c>
      <c r="F50" s="2">
        <v>147.96</v>
      </c>
      <c r="G50" t="s">
        <v>584</v>
      </c>
      <c r="H50" t="s">
        <v>584</v>
      </c>
    </row>
    <row r="51" spans="1:8">
      <c r="A51" t="s">
        <v>663</v>
      </c>
      <c r="B51" t="s">
        <v>11</v>
      </c>
      <c r="C51" t="s">
        <v>664</v>
      </c>
      <c r="D51" s="1">
        <v>1</v>
      </c>
      <c r="E51" s="2">
        <v>60</v>
      </c>
      <c r="F51" s="2">
        <v>60</v>
      </c>
      <c r="G51" t="s">
        <v>584</v>
      </c>
      <c r="H51" t="s">
        <v>584</v>
      </c>
    </row>
    <row r="52" spans="1:8">
      <c r="A52" t="s">
        <v>663</v>
      </c>
      <c r="B52" t="s">
        <v>11</v>
      </c>
      <c r="C52" t="s">
        <v>664</v>
      </c>
      <c r="D52" s="1">
        <v>1</v>
      </c>
      <c r="E52" s="2">
        <v>60</v>
      </c>
      <c r="F52" s="2">
        <v>60</v>
      </c>
      <c r="G52" t="s">
        <v>584</v>
      </c>
      <c r="H52" t="s">
        <v>584</v>
      </c>
    </row>
    <row r="53" spans="1:8">
      <c r="A53" t="s">
        <v>665</v>
      </c>
      <c r="B53" t="s">
        <v>11</v>
      </c>
      <c r="C53" t="s">
        <v>638</v>
      </c>
      <c r="D53" s="1">
        <v>19.33</v>
      </c>
      <c r="E53" s="2">
        <v>6.2</v>
      </c>
      <c r="F53" s="2">
        <v>119.85</v>
      </c>
      <c r="G53" t="s">
        <v>584</v>
      </c>
      <c r="H53" t="s">
        <v>584</v>
      </c>
    </row>
    <row r="54" spans="1:8">
      <c r="A54" t="s">
        <v>666</v>
      </c>
      <c r="B54" t="s">
        <v>11</v>
      </c>
      <c r="C54" t="s">
        <v>636</v>
      </c>
      <c r="D54" s="1">
        <v>19.23</v>
      </c>
      <c r="E54" s="2">
        <v>4.2</v>
      </c>
      <c r="F54" s="2">
        <v>80.77</v>
      </c>
      <c r="G54" t="s">
        <v>584</v>
      </c>
      <c r="H54" t="s">
        <v>584</v>
      </c>
    </row>
    <row r="55" spans="1:8">
      <c r="A55" t="s">
        <v>667</v>
      </c>
      <c r="B55" t="s">
        <v>11</v>
      </c>
      <c r="C55" t="s">
        <v>668</v>
      </c>
      <c r="D55" s="1">
        <v>19.38</v>
      </c>
      <c r="E55" s="2">
        <v>8.05</v>
      </c>
      <c r="F55" s="2">
        <v>156.01</v>
      </c>
      <c r="G55" t="s">
        <v>584</v>
      </c>
      <c r="H55" t="s">
        <v>584</v>
      </c>
    </row>
    <row r="56" spans="1:8">
      <c r="A56" t="s">
        <v>669</v>
      </c>
      <c r="B56" t="s">
        <v>11</v>
      </c>
      <c r="C56" t="s">
        <v>626</v>
      </c>
      <c r="D56" s="1">
        <v>19.33</v>
      </c>
      <c r="E56" s="2">
        <v>8.25</v>
      </c>
      <c r="F56" s="2">
        <v>159.47</v>
      </c>
      <c r="G56" t="s">
        <v>584</v>
      </c>
      <c r="H56" t="s">
        <v>584</v>
      </c>
    </row>
    <row r="57" spans="1:8">
      <c r="A57" t="s">
        <v>670</v>
      </c>
      <c r="B57" t="s">
        <v>11</v>
      </c>
      <c r="C57" t="s">
        <v>671</v>
      </c>
      <c r="D57" s="1">
        <v>19.35</v>
      </c>
      <c r="E57" s="2">
        <v>6.45</v>
      </c>
      <c r="F57" s="2">
        <v>124.81</v>
      </c>
      <c r="G57" t="s">
        <v>584</v>
      </c>
      <c r="H57" t="s">
        <v>584</v>
      </c>
    </row>
    <row r="58" spans="1:8">
      <c r="A58" t="s">
        <v>672</v>
      </c>
      <c r="B58" t="s">
        <v>11</v>
      </c>
      <c r="C58" t="s">
        <v>638</v>
      </c>
      <c r="D58" s="1">
        <v>19.97</v>
      </c>
      <c r="E58" s="2">
        <v>6.2</v>
      </c>
      <c r="F58" s="2">
        <v>123.81</v>
      </c>
      <c r="G58" t="s">
        <v>584</v>
      </c>
      <c r="H58" t="s">
        <v>584</v>
      </c>
    </row>
    <row r="59" spans="1:8">
      <c r="A59" t="s">
        <v>673</v>
      </c>
      <c r="B59" t="s">
        <v>674</v>
      </c>
      <c r="C59" t="s">
        <v>675</v>
      </c>
      <c r="D59" s="1">
        <v>19.35</v>
      </c>
      <c r="E59" s="2">
        <v>4.15</v>
      </c>
      <c r="F59" s="2">
        <v>80.3</v>
      </c>
      <c r="G59" t="s">
        <v>676</v>
      </c>
      <c r="H59" t="s">
        <v>676</v>
      </c>
    </row>
    <row r="60" spans="1:8">
      <c r="A60" t="s">
        <v>677</v>
      </c>
      <c r="B60" t="s">
        <v>678</v>
      </c>
      <c r="C60" t="s">
        <v>679</v>
      </c>
      <c r="D60" s="1">
        <v>21.09</v>
      </c>
      <c r="E60" s="2">
        <v>3.25</v>
      </c>
      <c r="F60" s="2">
        <v>68.54</v>
      </c>
      <c r="G60" t="s">
        <v>680</v>
      </c>
      <c r="H60" t="s">
        <v>681</v>
      </c>
    </row>
    <row r="61" spans="1:8">
      <c r="A61" t="s">
        <v>682</v>
      </c>
      <c r="B61" t="s">
        <v>678</v>
      </c>
      <c r="C61" t="s">
        <v>683</v>
      </c>
      <c r="D61" s="1">
        <v>21.22</v>
      </c>
      <c r="E61" s="2">
        <v>3.95</v>
      </c>
      <c r="F61" s="2">
        <v>83.82</v>
      </c>
      <c r="G61" t="s">
        <v>684</v>
      </c>
      <c r="H61" t="s">
        <v>684</v>
      </c>
    </row>
    <row r="62" spans="1:8">
      <c r="A62" t="s">
        <v>685</v>
      </c>
      <c r="B62" t="s">
        <v>678</v>
      </c>
      <c r="C62" t="s">
        <v>686</v>
      </c>
      <c r="D62" s="1">
        <v>21.48</v>
      </c>
      <c r="E62" s="2">
        <v>4.4</v>
      </c>
      <c r="F62" s="2">
        <v>94.51</v>
      </c>
      <c r="G62" t="s">
        <v>687</v>
      </c>
      <c r="H62" t="s">
        <v>687</v>
      </c>
    </row>
    <row r="63" spans="1:8">
      <c r="A63" t="s">
        <v>688</v>
      </c>
      <c r="B63" t="s">
        <v>678</v>
      </c>
      <c r="C63" t="s">
        <v>689</v>
      </c>
      <c r="D63" s="1">
        <v>18.08</v>
      </c>
      <c r="E63" s="2">
        <v>4.3</v>
      </c>
      <c r="F63" s="2">
        <v>77.74</v>
      </c>
      <c r="G63" t="s">
        <v>571</v>
      </c>
      <c r="H63" t="s">
        <v>571</v>
      </c>
    </row>
    <row r="64" spans="1:8">
      <c r="A64" t="s">
        <v>690</v>
      </c>
      <c r="B64" t="s">
        <v>678</v>
      </c>
      <c r="C64" t="s">
        <v>691</v>
      </c>
      <c r="D64" s="1">
        <v>21.59</v>
      </c>
      <c r="E64" s="2">
        <v>4.3</v>
      </c>
      <c r="F64" s="2">
        <v>92.84</v>
      </c>
      <c r="G64" t="s">
        <v>676</v>
      </c>
      <c r="H64" t="s">
        <v>676</v>
      </c>
    </row>
    <row r="65" spans="1:8">
      <c r="A65" t="s">
        <v>692</v>
      </c>
      <c r="B65" t="s">
        <v>678</v>
      </c>
      <c r="C65" t="s">
        <v>693</v>
      </c>
      <c r="D65" s="1">
        <v>19.49</v>
      </c>
      <c r="E65" s="2">
        <v>7.55</v>
      </c>
      <c r="F65" s="2">
        <v>147.15</v>
      </c>
      <c r="G65" t="s">
        <v>584</v>
      </c>
      <c r="H65" t="s">
        <v>584</v>
      </c>
    </row>
    <row r="66" spans="1:8">
      <c r="A66" t="s">
        <v>694</v>
      </c>
      <c r="B66" t="s">
        <v>678</v>
      </c>
      <c r="C66" t="s">
        <v>693</v>
      </c>
      <c r="D66" s="1">
        <v>19.51</v>
      </c>
      <c r="E66" s="2">
        <v>7.55</v>
      </c>
      <c r="F66" s="2">
        <v>147.3</v>
      </c>
      <c r="G66" t="s">
        <v>584</v>
      </c>
      <c r="H66" t="s">
        <v>584</v>
      </c>
    </row>
    <row r="67" spans="1:8">
      <c r="A67" t="s">
        <v>695</v>
      </c>
      <c r="B67" t="s">
        <v>678</v>
      </c>
      <c r="C67" t="s">
        <v>693</v>
      </c>
      <c r="D67" s="1">
        <v>19.57</v>
      </c>
      <c r="E67" s="2">
        <v>7.55</v>
      </c>
      <c r="F67" s="2">
        <v>147.75</v>
      </c>
      <c r="G67" t="s">
        <v>584</v>
      </c>
      <c r="H67" t="s">
        <v>584</v>
      </c>
    </row>
    <row r="68" spans="1:8">
      <c r="A68" t="s">
        <v>696</v>
      </c>
      <c r="B68" t="s">
        <v>678</v>
      </c>
      <c r="C68" t="s">
        <v>697</v>
      </c>
      <c r="D68" s="1">
        <v>19.56</v>
      </c>
      <c r="E68" s="2">
        <v>4.2</v>
      </c>
      <c r="F68" s="2">
        <v>82.15</v>
      </c>
      <c r="G68" t="s">
        <v>584</v>
      </c>
      <c r="H68" t="s">
        <v>584</v>
      </c>
    </row>
    <row r="69" spans="1:8">
      <c r="A69" t="s">
        <v>698</v>
      </c>
      <c r="B69" t="s">
        <v>699</v>
      </c>
      <c r="C69" t="s">
        <v>700</v>
      </c>
      <c r="D69" s="1">
        <v>21.91</v>
      </c>
      <c r="E69" s="2">
        <v>7.15</v>
      </c>
      <c r="F69" s="2">
        <v>156.66</v>
      </c>
      <c r="G69" t="s">
        <v>701</v>
      </c>
      <c r="H69" t="s">
        <v>701</v>
      </c>
    </row>
    <row r="70" spans="1:8">
      <c r="A70" t="s">
        <v>702</v>
      </c>
      <c r="B70" t="s">
        <v>699</v>
      </c>
      <c r="C70" t="s">
        <v>703</v>
      </c>
      <c r="D70" s="1">
        <v>20.85</v>
      </c>
      <c r="E70" s="2">
        <v>5.2</v>
      </c>
      <c r="F70" s="2">
        <v>108.42</v>
      </c>
      <c r="G70" t="s">
        <v>704</v>
      </c>
      <c r="H70" t="s">
        <v>704</v>
      </c>
    </row>
    <row r="71" spans="1:8">
      <c r="A71" t="s">
        <v>705</v>
      </c>
      <c r="B71" t="s">
        <v>706</v>
      </c>
      <c r="C71" t="s">
        <v>707</v>
      </c>
      <c r="D71" s="1">
        <v>18.63</v>
      </c>
      <c r="E71" s="2">
        <v>4.95</v>
      </c>
      <c r="F71" s="2">
        <v>92.22</v>
      </c>
      <c r="G71" t="s">
        <v>708</v>
      </c>
      <c r="H71" t="s">
        <v>708</v>
      </c>
    </row>
    <row r="72" spans="1:8">
      <c r="A72" t="s">
        <v>709</v>
      </c>
      <c r="B72" t="s">
        <v>706</v>
      </c>
      <c r="C72" t="s">
        <v>710</v>
      </c>
      <c r="D72" s="1">
        <v>18.67</v>
      </c>
      <c r="E72" s="2">
        <v>6.4</v>
      </c>
      <c r="F72" s="2">
        <v>119.49</v>
      </c>
      <c r="G72" t="s">
        <v>708</v>
      </c>
      <c r="H72" t="s">
        <v>708</v>
      </c>
    </row>
    <row r="73" spans="1:8">
      <c r="A73" t="s">
        <v>711</v>
      </c>
      <c r="B73" t="s">
        <v>706</v>
      </c>
      <c r="C73" t="s">
        <v>712</v>
      </c>
      <c r="D73" s="1">
        <v>1</v>
      </c>
      <c r="E73" s="2">
        <v>20</v>
      </c>
      <c r="F73" s="2">
        <v>20</v>
      </c>
      <c r="G73" t="s">
        <v>713</v>
      </c>
      <c r="H73" t="s">
        <v>714</v>
      </c>
    </row>
    <row r="74" spans="1:8">
      <c r="A74" t="s">
        <v>715</v>
      </c>
      <c r="B74" t="s">
        <v>706</v>
      </c>
      <c r="C74" t="s">
        <v>716</v>
      </c>
      <c r="D74" s="1">
        <v>20.14</v>
      </c>
      <c r="E74" s="2">
        <v>5.7</v>
      </c>
      <c r="F74" s="2">
        <v>114.8</v>
      </c>
      <c r="G74" t="s">
        <v>717</v>
      </c>
      <c r="H74" t="s">
        <v>718</v>
      </c>
    </row>
    <row r="75" spans="1:8">
      <c r="A75" t="s">
        <v>719</v>
      </c>
      <c r="B75" t="s">
        <v>706</v>
      </c>
      <c r="C75" t="s">
        <v>720</v>
      </c>
      <c r="D75" s="1">
        <v>19.43</v>
      </c>
      <c r="E75" s="2">
        <v>5.2</v>
      </c>
      <c r="F75" s="2">
        <v>101.04</v>
      </c>
      <c r="G75" t="s">
        <v>567</v>
      </c>
      <c r="H75" t="s">
        <v>567</v>
      </c>
    </row>
    <row r="76" spans="1:8">
      <c r="A76" t="s">
        <v>721</v>
      </c>
      <c r="B76" t="s">
        <v>722</v>
      </c>
      <c r="C76" t="s">
        <v>723</v>
      </c>
      <c r="D76" s="1">
        <v>18.16</v>
      </c>
      <c r="E76" s="2">
        <v>4.55</v>
      </c>
      <c r="F76" s="2">
        <v>82.63</v>
      </c>
      <c r="G76" t="s">
        <v>724</v>
      </c>
      <c r="H76" t="s">
        <v>724</v>
      </c>
    </row>
    <row r="77" spans="1:8">
      <c r="A77" t="s">
        <v>725</v>
      </c>
      <c r="B77" t="s">
        <v>722</v>
      </c>
      <c r="C77" t="s">
        <v>726</v>
      </c>
      <c r="D77" s="1">
        <v>18.09</v>
      </c>
      <c r="E77" s="2">
        <v>4.55</v>
      </c>
      <c r="F77" s="2">
        <v>82.31</v>
      </c>
      <c r="G77" t="s">
        <v>727</v>
      </c>
      <c r="H77" t="s">
        <v>727</v>
      </c>
    </row>
    <row r="78" spans="1:8">
      <c r="A78" t="s">
        <v>728</v>
      </c>
      <c r="B78" t="s">
        <v>722</v>
      </c>
      <c r="C78" t="s">
        <v>729</v>
      </c>
      <c r="D78" s="1">
        <v>14.49</v>
      </c>
      <c r="E78" s="2">
        <v>4</v>
      </c>
      <c r="F78" s="2">
        <v>57.96</v>
      </c>
      <c r="G78" t="s">
        <v>730</v>
      </c>
      <c r="H78" t="s">
        <v>730</v>
      </c>
    </row>
    <row r="79" spans="1:8">
      <c r="A79" t="s">
        <v>731</v>
      </c>
      <c r="B79" t="s">
        <v>722</v>
      </c>
      <c r="C79" t="s">
        <v>732</v>
      </c>
      <c r="D79" s="1">
        <v>17.89</v>
      </c>
      <c r="E79" s="2">
        <v>4.55</v>
      </c>
      <c r="F79" s="2">
        <v>81.4</v>
      </c>
      <c r="G79" t="s">
        <v>733</v>
      </c>
      <c r="H79" t="s">
        <v>733</v>
      </c>
    </row>
    <row r="80" spans="1:8">
      <c r="A80" t="s">
        <v>734</v>
      </c>
      <c r="B80" t="s">
        <v>722</v>
      </c>
      <c r="C80" t="s">
        <v>735</v>
      </c>
      <c r="D80" s="1">
        <v>18.17</v>
      </c>
      <c r="E80" s="2">
        <v>4.95</v>
      </c>
      <c r="F80" s="2">
        <v>89.94</v>
      </c>
      <c r="G80" t="s">
        <v>736</v>
      </c>
      <c r="H80" t="s">
        <v>736</v>
      </c>
    </row>
    <row r="81" spans="1:8">
      <c r="A81" t="s">
        <v>737</v>
      </c>
      <c r="B81" t="s">
        <v>722</v>
      </c>
      <c r="C81" t="s">
        <v>735</v>
      </c>
      <c r="D81" s="1">
        <v>18.19</v>
      </c>
      <c r="E81" s="2">
        <v>4.95</v>
      </c>
      <c r="F81" s="2">
        <v>90.04</v>
      </c>
      <c r="G81" t="s">
        <v>736</v>
      </c>
      <c r="H81" t="s">
        <v>736</v>
      </c>
    </row>
    <row r="82" spans="1:8">
      <c r="A82" t="s">
        <v>738</v>
      </c>
      <c r="B82" t="s">
        <v>739</v>
      </c>
      <c r="C82" t="s">
        <v>740</v>
      </c>
      <c r="D82" s="1">
        <v>24.35</v>
      </c>
      <c r="E82" s="2">
        <v>5.2</v>
      </c>
      <c r="F82" s="2">
        <v>126.62</v>
      </c>
      <c r="G82" t="s">
        <v>741</v>
      </c>
      <c r="H82" t="s">
        <v>741</v>
      </c>
    </row>
    <row r="83" spans="1:8">
      <c r="A83" t="s">
        <v>742</v>
      </c>
      <c r="B83" t="s">
        <v>30</v>
      </c>
      <c r="C83" t="s">
        <v>743</v>
      </c>
      <c r="D83" s="1">
        <v>19.6</v>
      </c>
      <c r="E83" s="2">
        <v>3.7</v>
      </c>
      <c r="F83" s="2">
        <v>72.52</v>
      </c>
      <c r="G83" t="s">
        <v>744</v>
      </c>
      <c r="H83" t="s">
        <v>744</v>
      </c>
    </row>
    <row r="84" spans="1:8">
      <c r="A84" t="s">
        <v>745</v>
      </c>
      <c r="B84" t="s">
        <v>30</v>
      </c>
      <c r="C84" t="s">
        <v>64</v>
      </c>
      <c r="D84" s="1">
        <v>18.06</v>
      </c>
      <c r="E84" s="2">
        <v>3.7</v>
      </c>
      <c r="F84" s="2">
        <v>66.82</v>
      </c>
      <c r="G84" t="s">
        <v>746</v>
      </c>
      <c r="H84" t="s">
        <v>746</v>
      </c>
    </row>
    <row r="85" spans="1:8">
      <c r="A85" t="s">
        <v>747</v>
      </c>
      <c r="B85" t="s">
        <v>30</v>
      </c>
      <c r="C85" t="s">
        <v>748</v>
      </c>
      <c r="D85" s="1">
        <v>19.55</v>
      </c>
      <c r="E85" s="2">
        <v>4.15</v>
      </c>
      <c r="F85" s="2">
        <v>81.13</v>
      </c>
      <c r="G85" t="s">
        <v>571</v>
      </c>
      <c r="H85" t="s">
        <v>571</v>
      </c>
    </row>
    <row r="86" spans="1:8">
      <c r="A86" t="s">
        <v>749</v>
      </c>
      <c r="B86" t="s">
        <v>30</v>
      </c>
      <c r="C86" t="s">
        <v>750</v>
      </c>
      <c r="D86" s="1">
        <v>19.4</v>
      </c>
      <c r="E86" s="2">
        <v>4.15</v>
      </c>
      <c r="F86" s="2">
        <v>80.51</v>
      </c>
      <c r="G86" t="s">
        <v>751</v>
      </c>
      <c r="H86" t="s">
        <v>751</v>
      </c>
    </row>
    <row r="87" spans="1:8">
      <c r="A87" t="s">
        <v>752</v>
      </c>
      <c r="B87" t="s">
        <v>753</v>
      </c>
      <c r="C87" t="s">
        <v>754</v>
      </c>
      <c r="D87" s="1">
        <v>18.69</v>
      </c>
      <c r="E87" s="2">
        <v>3.25</v>
      </c>
      <c r="F87" s="2">
        <v>60.74</v>
      </c>
      <c r="G87" t="s">
        <v>701</v>
      </c>
      <c r="H87" t="s">
        <v>701</v>
      </c>
    </row>
    <row r="88" spans="1:8">
      <c r="A88" t="s">
        <v>755</v>
      </c>
      <c r="B88" t="s">
        <v>756</v>
      </c>
      <c r="C88" t="s">
        <v>757</v>
      </c>
      <c r="D88" s="1">
        <v>19.89</v>
      </c>
      <c r="E88" s="2">
        <v>5.95</v>
      </c>
      <c r="F88" s="2">
        <v>118.35</v>
      </c>
      <c r="G88" t="s">
        <v>758</v>
      </c>
      <c r="H88" t="s">
        <v>758</v>
      </c>
    </row>
    <row r="89" spans="1:8">
      <c r="A89" t="s">
        <v>759</v>
      </c>
      <c r="B89" t="s">
        <v>756</v>
      </c>
      <c r="C89" t="s">
        <v>760</v>
      </c>
      <c r="D89" s="1">
        <v>19.82</v>
      </c>
      <c r="E89" s="2">
        <v>3.7</v>
      </c>
      <c r="F89" s="2">
        <v>73.33</v>
      </c>
      <c r="G89" t="s">
        <v>744</v>
      </c>
      <c r="H89" t="s">
        <v>744</v>
      </c>
    </row>
    <row r="90" spans="1:8">
      <c r="A90" t="s">
        <v>761</v>
      </c>
      <c r="B90" t="s">
        <v>756</v>
      </c>
      <c r="C90" t="s">
        <v>762</v>
      </c>
      <c r="D90" s="1">
        <v>20.31</v>
      </c>
      <c r="E90" s="2">
        <v>5.95</v>
      </c>
      <c r="F90" s="2">
        <v>120.84</v>
      </c>
      <c r="G90" t="s">
        <v>763</v>
      </c>
      <c r="H90" t="s">
        <v>763</v>
      </c>
    </row>
    <row r="91" spans="1:8">
      <c r="A91" t="s">
        <v>764</v>
      </c>
      <c r="B91" t="s">
        <v>765</v>
      </c>
      <c r="C91" t="s">
        <v>766</v>
      </c>
      <c r="D91" s="1">
        <v>20.38</v>
      </c>
      <c r="E91" s="2">
        <v>4.2</v>
      </c>
      <c r="F91" s="2">
        <v>85.6</v>
      </c>
      <c r="G91" t="s">
        <v>767</v>
      </c>
      <c r="H91" t="s">
        <v>767</v>
      </c>
    </row>
    <row r="92" spans="1:8">
      <c r="A92" t="s">
        <v>768</v>
      </c>
      <c r="B92" t="s">
        <v>765</v>
      </c>
      <c r="C92" t="s">
        <v>769</v>
      </c>
      <c r="D92" s="1">
        <v>22.08</v>
      </c>
      <c r="E92" s="2">
        <v>7.3</v>
      </c>
      <c r="F92" s="2">
        <v>161.18</v>
      </c>
      <c r="G92" t="s">
        <v>770</v>
      </c>
      <c r="H92" t="s">
        <v>770</v>
      </c>
    </row>
    <row r="93" spans="1:8">
      <c r="A93" t="s">
        <v>771</v>
      </c>
      <c r="B93" t="s">
        <v>765</v>
      </c>
      <c r="C93" t="s">
        <v>772</v>
      </c>
      <c r="D93" s="1">
        <v>19.71</v>
      </c>
      <c r="E93" s="2">
        <v>4.5</v>
      </c>
      <c r="F93" s="2">
        <v>88.7</v>
      </c>
      <c r="G93" t="s">
        <v>773</v>
      </c>
      <c r="H93" t="s">
        <v>773</v>
      </c>
    </row>
    <row r="94" spans="1:8">
      <c r="A94" t="s">
        <v>774</v>
      </c>
      <c r="B94" t="s">
        <v>775</v>
      </c>
      <c r="C94" t="s">
        <v>776</v>
      </c>
      <c r="D94" s="1">
        <v>1</v>
      </c>
      <c r="E94" s="2">
        <v>150</v>
      </c>
      <c r="F94" s="2">
        <v>150</v>
      </c>
      <c r="G94" t="s">
        <v>777</v>
      </c>
      <c r="H94" t="s">
        <v>777</v>
      </c>
    </row>
    <row r="95" spans="1:8">
      <c r="A95" t="s">
        <v>778</v>
      </c>
      <c r="B95" t="s">
        <v>779</v>
      </c>
      <c r="C95" t="s">
        <v>780</v>
      </c>
      <c r="D95" s="1">
        <v>19.77</v>
      </c>
      <c r="E95" s="2">
        <v>4.15</v>
      </c>
      <c r="F95" s="2">
        <v>82.05</v>
      </c>
      <c r="G95" t="s">
        <v>770</v>
      </c>
      <c r="H95" t="s">
        <v>770</v>
      </c>
    </row>
    <row r="96" spans="1:8">
      <c r="A96" t="s">
        <v>781</v>
      </c>
      <c r="B96" t="s">
        <v>779</v>
      </c>
      <c r="C96" t="s">
        <v>782</v>
      </c>
      <c r="D96" s="1">
        <v>16.33</v>
      </c>
      <c r="E96" s="2">
        <v>3.95</v>
      </c>
      <c r="F96" s="2">
        <v>64.5</v>
      </c>
      <c r="G96" t="s">
        <v>701</v>
      </c>
      <c r="H96" t="s">
        <v>701</v>
      </c>
    </row>
    <row r="97" spans="1:8">
      <c r="A97" t="s">
        <v>783</v>
      </c>
      <c r="B97" t="s">
        <v>779</v>
      </c>
      <c r="C97" t="s">
        <v>784</v>
      </c>
      <c r="D97" s="1">
        <v>16.35</v>
      </c>
      <c r="E97" s="2">
        <v>3.45</v>
      </c>
      <c r="F97" s="2">
        <v>56.41</v>
      </c>
      <c r="G97" t="s">
        <v>785</v>
      </c>
      <c r="H97" t="s">
        <v>785</v>
      </c>
    </row>
    <row r="98" spans="1:8">
      <c r="A98" t="s">
        <v>786</v>
      </c>
      <c r="B98" t="s">
        <v>787</v>
      </c>
      <c r="C98" t="s">
        <v>788</v>
      </c>
      <c r="D98" s="1">
        <v>19.15</v>
      </c>
      <c r="E98" s="2">
        <v>5.45</v>
      </c>
      <c r="F98" s="2">
        <v>104.37</v>
      </c>
      <c r="G98" t="s">
        <v>789</v>
      </c>
      <c r="H98" t="s">
        <v>789</v>
      </c>
    </row>
    <row r="99" spans="1:8">
      <c r="A99" t="s">
        <v>790</v>
      </c>
      <c r="B99" t="s">
        <v>787</v>
      </c>
      <c r="C99" t="s">
        <v>791</v>
      </c>
      <c r="D99" s="1">
        <v>21.89</v>
      </c>
      <c r="E99" s="2">
        <v>4.3</v>
      </c>
      <c r="F99" s="2">
        <v>94.13</v>
      </c>
      <c r="G99" t="s">
        <v>792</v>
      </c>
      <c r="H99" t="s">
        <v>792</v>
      </c>
    </row>
    <row r="100" spans="1:8">
      <c r="A100" t="s">
        <v>793</v>
      </c>
      <c r="B100" t="s">
        <v>787</v>
      </c>
      <c r="C100" t="s">
        <v>794</v>
      </c>
      <c r="D100" s="1">
        <v>20</v>
      </c>
      <c r="E100" s="2">
        <v>3.95</v>
      </c>
      <c r="F100" s="2">
        <v>79</v>
      </c>
      <c r="G100" t="s">
        <v>598</v>
      </c>
      <c r="H100" t="s">
        <v>598</v>
      </c>
    </row>
    <row r="101" spans="1:8">
      <c r="A101" t="s">
        <v>795</v>
      </c>
      <c r="B101" t="s">
        <v>796</v>
      </c>
      <c r="C101" t="s">
        <v>797</v>
      </c>
      <c r="D101" s="1">
        <v>18.1</v>
      </c>
      <c r="E101" s="2">
        <v>3.7</v>
      </c>
      <c r="F101" s="2">
        <v>66.97</v>
      </c>
      <c r="G101" t="s">
        <v>708</v>
      </c>
      <c r="H101" t="s">
        <v>708</v>
      </c>
    </row>
    <row r="102" spans="1:8">
      <c r="A102" t="s">
        <v>798</v>
      </c>
      <c r="B102" t="s">
        <v>796</v>
      </c>
      <c r="C102" t="s">
        <v>799</v>
      </c>
      <c r="D102" s="1">
        <v>20.34</v>
      </c>
      <c r="E102" s="2">
        <v>4.4</v>
      </c>
      <c r="F102" s="2">
        <v>89.5</v>
      </c>
      <c r="G102" t="s">
        <v>724</v>
      </c>
      <c r="H102" t="s">
        <v>724</v>
      </c>
    </row>
    <row r="103" spans="1:8">
      <c r="A103" t="s">
        <v>800</v>
      </c>
      <c r="B103" t="s">
        <v>796</v>
      </c>
      <c r="C103" t="s">
        <v>801</v>
      </c>
      <c r="D103" s="1">
        <v>19.88</v>
      </c>
      <c r="E103" s="2">
        <v>3.85</v>
      </c>
      <c r="F103" s="2">
        <v>76.54</v>
      </c>
      <c r="G103" t="s">
        <v>598</v>
      </c>
      <c r="H103" t="s">
        <v>598</v>
      </c>
    </row>
    <row r="104" spans="1:8">
      <c r="A104" t="s">
        <v>802</v>
      </c>
      <c r="B104" t="s">
        <v>803</v>
      </c>
      <c r="C104" t="s">
        <v>804</v>
      </c>
      <c r="D104" s="1">
        <v>18.22</v>
      </c>
      <c r="E104" s="2">
        <v>4.9</v>
      </c>
      <c r="F104" s="2">
        <v>89.28</v>
      </c>
      <c r="G104" t="s">
        <v>805</v>
      </c>
      <c r="H104" t="s">
        <v>805</v>
      </c>
    </row>
    <row r="105" spans="1:8">
      <c r="A105" t="s">
        <v>806</v>
      </c>
      <c r="B105" t="s">
        <v>803</v>
      </c>
      <c r="C105" t="s">
        <v>807</v>
      </c>
      <c r="D105" s="1">
        <v>18.38</v>
      </c>
      <c r="E105" s="2">
        <v>4.15</v>
      </c>
      <c r="F105" s="2">
        <v>76.28</v>
      </c>
      <c r="G105" t="s">
        <v>808</v>
      </c>
      <c r="H105" t="s">
        <v>808</v>
      </c>
    </row>
    <row r="106" spans="1:8">
      <c r="A106" t="s">
        <v>809</v>
      </c>
      <c r="B106" t="s">
        <v>810</v>
      </c>
      <c r="C106" t="s">
        <v>811</v>
      </c>
      <c r="D106" s="1">
        <v>20.25</v>
      </c>
      <c r="E106" s="2">
        <v>4.95</v>
      </c>
      <c r="F106" s="2">
        <v>100.24</v>
      </c>
      <c r="G106" t="s">
        <v>724</v>
      </c>
      <c r="H106" t="s">
        <v>724</v>
      </c>
    </row>
    <row r="107" spans="1:8">
      <c r="A107" t="s">
        <v>812</v>
      </c>
      <c r="B107" t="s">
        <v>810</v>
      </c>
      <c r="C107" t="s">
        <v>813</v>
      </c>
      <c r="D107" s="1">
        <v>17.93</v>
      </c>
      <c r="E107" s="2">
        <v>9.05</v>
      </c>
      <c r="F107" s="2">
        <v>162.27</v>
      </c>
      <c r="G107" t="s">
        <v>814</v>
      </c>
      <c r="H107" t="s">
        <v>814</v>
      </c>
    </row>
    <row r="108" spans="1:8">
      <c r="A108" t="s">
        <v>815</v>
      </c>
      <c r="B108" t="s">
        <v>816</v>
      </c>
      <c r="C108" t="s">
        <v>817</v>
      </c>
      <c r="D108" s="1">
        <v>21.08</v>
      </c>
      <c r="E108" s="2">
        <v>4.95</v>
      </c>
      <c r="F108" s="2">
        <v>104.35</v>
      </c>
      <c r="G108" t="s">
        <v>603</v>
      </c>
      <c r="H108" t="s">
        <v>603</v>
      </c>
    </row>
    <row r="109" spans="1:8">
      <c r="A109" t="s">
        <v>818</v>
      </c>
      <c r="B109" t="s">
        <v>816</v>
      </c>
      <c r="C109" t="s">
        <v>819</v>
      </c>
      <c r="D109" s="1">
        <v>21.06</v>
      </c>
      <c r="E109" s="2">
        <v>4.55</v>
      </c>
      <c r="F109" s="2">
        <v>95.82</v>
      </c>
      <c r="G109" t="s">
        <v>789</v>
      </c>
      <c r="H109" t="s">
        <v>789</v>
      </c>
    </row>
    <row r="110" spans="1:8">
      <c r="A110" t="s">
        <v>820</v>
      </c>
      <c r="B110" t="s">
        <v>821</v>
      </c>
      <c r="C110" t="s">
        <v>822</v>
      </c>
      <c r="D110" s="1">
        <v>18.1</v>
      </c>
      <c r="E110" s="2">
        <v>3.25</v>
      </c>
      <c r="F110" s="2">
        <v>58.83</v>
      </c>
      <c r="G110" t="s">
        <v>704</v>
      </c>
      <c r="H110" t="s">
        <v>704</v>
      </c>
    </row>
    <row r="111" spans="1:8">
      <c r="A111" t="s">
        <v>823</v>
      </c>
      <c r="B111" t="s">
        <v>821</v>
      </c>
      <c r="C111" t="s">
        <v>824</v>
      </c>
      <c r="D111" s="1">
        <v>17.78</v>
      </c>
      <c r="E111" s="2">
        <v>5.45</v>
      </c>
      <c r="F111" s="2">
        <v>96.9</v>
      </c>
      <c r="G111" t="s">
        <v>687</v>
      </c>
      <c r="H111" t="s">
        <v>687</v>
      </c>
    </row>
    <row r="112" spans="1:8">
      <c r="A112" t="s">
        <v>825</v>
      </c>
      <c r="B112" t="s">
        <v>826</v>
      </c>
      <c r="C112" t="s">
        <v>827</v>
      </c>
      <c r="D112" s="1">
        <v>18.2</v>
      </c>
      <c r="E112" s="2">
        <v>4.55</v>
      </c>
      <c r="F112" s="2">
        <v>82.81</v>
      </c>
      <c r="G112" t="s">
        <v>578</v>
      </c>
      <c r="H112" t="s">
        <v>578</v>
      </c>
    </row>
    <row r="113" spans="1:8">
      <c r="A113" t="s">
        <v>828</v>
      </c>
      <c r="B113" t="s">
        <v>826</v>
      </c>
      <c r="C113" t="s">
        <v>813</v>
      </c>
      <c r="D113" s="1">
        <v>18.23</v>
      </c>
      <c r="E113" s="2">
        <v>9.05</v>
      </c>
      <c r="F113" s="2">
        <v>164.98</v>
      </c>
      <c r="G113" t="s">
        <v>814</v>
      </c>
      <c r="H113" t="s">
        <v>814</v>
      </c>
    </row>
    <row r="114" spans="1:8">
      <c r="A114" t="s">
        <v>829</v>
      </c>
      <c r="B114" t="s">
        <v>830</v>
      </c>
      <c r="C114" t="s">
        <v>831</v>
      </c>
      <c r="D114" s="1">
        <v>15.01</v>
      </c>
      <c r="E114" s="2">
        <v>4.15</v>
      </c>
      <c r="F114" s="2">
        <v>62.29</v>
      </c>
      <c r="G114" t="s">
        <v>730</v>
      </c>
      <c r="H114" t="s">
        <v>730</v>
      </c>
    </row>
    <row r="115" spans="1:8">
      <c r="A115" t="s">
        <v>832</v>
      </c>
      <c r="B115" t="s">
        <v>833</v>
      </c>
      <c r="C115" t="s">
        <v>797</v>
      </c>
      <c r="D115" s="1">
        <v>15.66</v>
      </c>
      <c r="E115" s="2">
        <v>3.7</v>
      </c>
      <c r="F115" s="2">
        <v>57.94</v>
      </c>
      <c r="G115" t="s">
        <v>834</v>
      </c>
      <c r="H115" t="s">
        <v>834</v>
      </c>
    </row>
    <row r="116" spans="1:8">
      <c r="A116" t="s">
        <v>835</v>
      </c>
      <c r="B116" t="s">
        <v>833</v>
      </c>
      <c r="C116" t="s">
        <v>836</v>
      </c>
      <c r="D116" s="1">
        <v>15.58</v>
      </c>
      <c r="E116" s="2">
        <v>4.2</v>
      </c>
      <c r="F116" s="2">
        <v>65.44</v>
      </c>
      <c r="G116" t="s">
        <v>603</v>
      </c>
      <c r="H116" t="s">
        <v>603</v>
      </c>
    </row>
    <row r="117" spans="1:8">
      <c r="A117" t="s">
        <v>837</v>
      </c>
      <c r="B117" t="s">
        <v>838</v>
      </c>
      <c r="C117" t="s">
        <v>839</v>
      </c>
      <c r="D117" s="1">
        <v>20.98</v>
      </c>
      <c r="E117" s="2">
        <v>7</v>
      </c>
      <c r="F117" s="2">
        <v>146.86</v>
      </c>
      <c r="G117" t="s">
        <v>840</v>
      </c>
      <c r="H117" t="s">
        <v>840</v>
      </c>
    </row>
    <row r="118" spans="1:8">
      <c r="A118" t="s">
        <v>841</v>
      </c>
      <c r="B118" t="s">
        <v>842</v>
      </c>
      <c r="C118" t="s">
        <v>843</v>
      </c>
      <c r="D118" s="1">
        <v>20.77</v>
      </c>
      <c r="E118" s="2">
        <v>3.35</v>
      </c>
      <c r="F118" s="2">
        <v>69.58</v>
      </c>
      <c r="G118" t="s">
        <v>724</v>
      </c>
      <c r="H118" t="s">
        <v>724</v>
      </c>
    </row>
    <row r="119" spans="1:8">
      <c r="A119" t="s">
        <v>844</v>
      </c>
      <c r="B119" t="s">
        <v>842</v>
      </c>
      <c r="C119" t="s">
        <v>845</v>
      </c>
      <c r="D119" s="1">
        <v>20.83</v>
      </c>
      <c r="E119" s="2">
        <v>6.2</v>
      </c>
      <c r="F119" s="2">
        <v>129.15</v>
      </c>
      <c r="G119" t="s">
        <v>727</v>
      </c>
      <c r="H119" t="s">
        <v>727</v>
      </c>
    </row>
    <row r="120" spans="1:8">
      <c r="A120" t="s">
        <v>846</v>
      </c>
      <c r="B120" t="s">
        <v>847</v>
      </c>
      <c r="C120" t="s">
        <v>848</v>
      </c>
      <c r="D120" s="1">
        <v>15.09</v>
      </c>
      <c r="E120" s="2">
        <v>3.85</v>
      </c>
      <c r="F120" s="2">
        <v>58.1</v>
      </c>
      <c r="G120" t="s">
        <v>701</v>
      </c>
      <c r="H120" t="s">
        <v>701</v>
      </c>
    </row>
    <row r="121" spans="1:8">
      <c r="A121" t="s">
        <v>849</v>
      </c>
      <c r="B121" t="s">
        <v>850</v>
      </c>
      <c r="C121" t="s">
        <v>851</v>
      </c>
      <c r="D121" s="1">
        <v>15.7</v>
      </c>
      <c r="E121" s="2">
        <v>4.2</v>
      </c>
      <c r="F121" s="2">
        <v>65.94</v>
      </c>
      <c r="G121" t="s">
        <v>744</v>
      </c>
      <c r="H121" t="s">
        <v>744</v>
      </c>
    </row>
    <row r="122" spans="1:8">
      <c r="A122" t="s">
        <v>852</v>
      </c>
      <c r="B122" t="s">
        <v>850</v>
      </c>
      <c r="C122" t="s">
        <v>853</v>
      </c>
      <c r="D122" s="1">
        <v>14.4</v>
      </c>
      <c r="E122" s="2">
        <v>3.1</v>
      </c>
      <c r="F122" s="2">
        <v>44.64</v>
      </c>
      <c r="G122" t="s">
        <v>598</v>
      </c>
      <c r="H122" t="s">
        <v>598</v>
      </c>
    </row>
    <row r="123" spans="1:8">
      <c r="A123" t="s">
        <v>854</v>
      </c>
      <c r="B123" t="s">
        <v>850</v>
      </c>
      <c r="C123" t="s">
        <v>855</v>
      </c>
      <c r="D123" s="1">
        <v>14.31</v>
      </c>
      <c r="E123" s="2">
        <v>3.85</v>
      </c>
      <c r="F123" s="2">
        <v>55.09</v>
      </c>
      <c r="G123" t="s">
        <v>598</v>
      </c>
      <c r="H123" t="s">
        <v>598</v>
      </c>
    </row>
    <row r="124" spans="1:8">
      <c r="A124" t="s">
        <v>856</v>
      </c>
      <c r="B124" t="s">
        <v>850</v>
      </c>
      <c r="C124" t="s">
        <v>857</v>
      </c>
      <c r="D124" s="1">
        <v>15.71</v>
      </c>
      <c r="E124" s="2">
        <v>4.3</v>
      </c>
      <c r="F124" s="2">
        <v>67.55</v>
      </c>
      <c r="G124" t="s">
        <v>858</v>
      </c>
      <c r="H124" t="s">
        <v>858</v>
      </c>
    </row>
    <row r="125" spans="1:8">
      <c r="A125" t="s">
        <v>859</v>
      </c>
      <c r="B125" t="s">
        <v>860</v>
      </c>
      <c r="C125" t="s">
        <v>861</v>
      </c>
      <c r="D125" s="1">
        <v>14.81</v>
      </c>
      <c r="E125" s="2">
        <v>3.95</v>
      </c>
      <c r="F125" s="2">
        <v>58.5</v>
      </c>
      <c r="G125" t="s">
        <v>862</v>
      </c>
      <c r="H125" t="s">
        <v>862</v>
      </c>
    </row>
    <row r="126" spans="1:8">
      <c r="A126" t="s">
        <v>863</v>
      </c>
      <c r="B126" t="s">
        <v>860</v>
      </c>
      <c r="C126" t="s">
        <v>864</v>
      </c>
      <c r="D126" s="1">
        <v>14.77</v>
      </c>
      <c r="E126" s="2">
        <v>3.95</v>
      </c>
      <c r="F126" s="2">
        <v>58.34</v>
      </c>
      <c r="G126" t="s">
        <v>862</v>
      </c>
      <c r="H126" t="s">
        <v>862</v>
      </c>
    </row>
    <row r="127" spans="1:8">
      <c r="A127" t="s">
        <v>865</v>
      </c>
      <c r="B127" t="s">
        <v>860</v>
      </c>
      <c r="C127" t="s">
        <v>866</v>
      </c>
      <c r="D127" s="1">
        <v>14.86</v>
      </c>
      <c r="E127" s="2">
        <v>4.7</v>
      </c>
      <c r="F127" s="2">
        <v>69.84</v>
      </c>
      <c r="G127" t="s">
        <v>867</v>
      </c>
      <c r="H127" t="s">
        <v>867</v>
      </c>
    </row>
    <row r="128" spans="1:8">
      <c r="A128" t="s">
        <v>868</v>
      </c>
      <c r="B128" t="s">
        <v>860</v>
      </c>
      <c r="C128" t="s">
        <v>869</v>
      </c>
      <c r="D128" s="1">
        <v>13.59</v>
      </c>
      <c r="E128" s="2">
        <v>4.3</v>
      </c>
      <c r="F128" s="2">
        <v>58.44</v>
      </c>
      <c r="G128" t="s">
        <v>870</v>
      </c>
      <c r="H128" t="s">
        <v>870</v>
      </c>
    </row>
    <row r="129" spans="1:8">
      <c r="A129" t="s">
        <v>871</v>
      </c>
      <c r="B129" t="s">
        <v>860</v>
      </c>
      <c r="C129" t="s">
        <v>872</v>
      </c>
      <c r="D129" s="1">
        <v>11.21</v>
      </c>
      <c r="E129" s="2">
        <v>5.2</v>
      </c>
      <c r="F129" s="2">
        <v>58.29</v>
      </c>
      <c r="G129" t="s">
        <v>873</v>
      </c>
      <c r="H129" t="s">
        <v>873</v>
      </c>
    </row>
    <row r="130" spans="1:8">
      <c r="A130" t="s">
        <v>874</v>
      </c>
      <c r="B130" t="s">
        <v>860</v>
      </c>
      <c r="C130" t="s">
        <v>875</v>
      </c>
      <c r="D130" s="1">
        <v>1</v>
      </c>
      <c r="E130" s="2">
        <v>50</v>
      </c>
      <c r="F130" s="2">
        <v>50</v>
      </c>
      <c r="G130" t="s">
        <v>873</v>
      </c>
      <c r="H130" t="s">
        <v>873</v>
      </c>
    </row>
    <row r="131" spans="1:8">
      <c r="A131" t="s">
        <v>876</v>
      </c>
      <c r="B131" t="s">
        <v>860</v>
      </c>
      <c r="C131" t="s">
        <v>877</v>
      </c>
      <c r="D131" s="1">
        <v>14.74</v>
      </c>
      <c r="E131" s="2">
        <v>3.95</v>
      </c>
      <c r="F131" s="2">
        <v>58.22</v>
      </c>
      <c r="G131" t="s">
        <v>878</v>
      </c>
      <c r="H131" t="s">
        <v>878</v>
      </c>
    </row>
    <row r="132" spans="1:8">
      <c r="A132" t="s">
        <v>879</v>
      </c>
      <c r="B132" t="s">
        <v>110</v>
      </c>
      <c r="C132" t="s">
        <v>880</v>
      </c>
      <c r="D132" s="1">
        <v>19.07</v>
      </c>
      <c r="E132" s="2">
        <v>4.55</v>
      </c>
      <c r="F132" s="2">
        <v>86.77</v>
      </c>
      <c r="G132" t="s">
        <v>881</v>
      </c>
      <c r="H132" t="s">
        <v>881</v>
      </c>
    </row>
    <row r="133" spans="1:8">
      <c r="A133" t="s">
        <v>882</v>
      </c>
      <c r="B133" t="s">
        <v>110</v>
      </c>
      <c r="C133" t="s">
        <v>883</v>
      </c>
      <c r="D133" s="1">
        <v>18.83</v>
      </c>
      <c r="E133" s="2">
        <v>6.2</v>
      </c>
      <c r="F133" s="2">
        <v>116.75</v>
      </c>
      <c r="G133" t="s">
        <v>758</v>
      </c>
      <c r="H133" t="s">
        <v>758</v>
      </c>
    </row>
    <row r="134" spans="1:8">
      <c r="A134" t="s">
        <v>884</v>
      </c>
      <c r="B134" t="s">
        <v>110</v>
      </c>
      <c r="C134" t="s">
        <v>885</v>
      </c>
      <c r="D134" s="1">
        <v>18.65</v>
      </c>
      <c r="E134" s="2">
        <v>5.95</v>
      </c>
      <c r="F134" s="2">
        <v>110.97</v>
      </c>
      <c r="G134" t="s">
        <v>886</v>
      </c>
      <c r="H134" t="s">
        <v>886</v>
      </c>
    </row>
    <row r="135" spans="1:8">
      <c r="A135" t="s">
        <v>887</v>
      </c>
      <c r="B135" t="s">
        <v>110</v>
      </c>
      <c r="C135" t="s">
        <v>888</v>
      </c>
      <c r="D135" s="1">
        <v>20.21</v>
      </c>
      <c r="E135" s="2">
        <v>8.5</v>
      </c>
      <c r="F135" s="2">
        <v>171.79</v>
      </c>
      <c r="G135" t="s">
        <v>889</v>
      </c>
      <c r="H135" t="s">
        <v>889</v>
      </c>
    </row>
    <row r="136" spans="1:8">
      <c r="A136" t="s">
        <v>890</v>
      </c>
      <c r="B136" t="s">
        <v>110</v>
      </c>
      <c r="C136" t="s">
        <v>891</v>
      </c>
      <c r="D136" s="1">
        <v>20</v>
      </c>
      <c r="E136" s="2">
        <v>6.15</v>
      </c>
      <c r="F136" s="2">
        <v>123</v>
      </c>
      <c r="G136" t="s">
        <v>889</v>
      </c>
      <c r="H136" t="s">
        <v>889</v>
      </c>
    </row>
    <row r="137" spans="1:8">
      <c r="A137" t="s">
        <v>892</v>
      </c>
      <c r="B137" t="s">
        <v>110</v>
      </c>
      <c r="C137" t="s">
        <v>893</v>
      </c>
      <c r="D137" s="1">
        <v>18.57</v>
      </c>
      <c r="E137" s="2">
        <v>4.7</v>
      </c>
      <c r="F137" s="2">
        <v>87.28</v>
      </c>
      <c r="G137" t="s">
        <v>894</v>
      </c>
      <c r="H137" t="s">
        <v>894</v>
      </c>
    </row>
    <row r="138" spans="1:8">
      <c r="A138" t="s">
        <v>895</v>
      </c>
      <c r="B138" t="s">
        <v>110</v>
      </c>
      <c r="C138" t="s">
        <v>896</v>
      </c>
      <c r="D138" s="1">
        <v>19.07</v>
      </c>
      <c r="E138" s="2">
        <v>4.3</v>
      </c>
      <c r="F138" s="2">
        <v>82</v>
      </c>
      <c r="G138" t="s">
        <v>897</v>
      </c>
      <c r="H138" t="s">
        <v>897</v>
      </c>
    </row>
    <row r="139" spans="1:8">
      <c r="A139" t="s">
        <v>898</v>
      </c>
      <c r="B139" t="s">
        <v>899</v>
      </c>
      <c r="C139" t="s">
        <v>900</v>
      </c>
      <c r="D139" s="1">
        <v>17.12</v>
      </c>
      <c r="E139" s="2">
        <v>4.4</v>
      </c>
      <c r="F139" s="2">
        <v>75.33</v>
      </c>
      <c r="G139" t="s">
        <v>901</v>
      </c>
      <c r="H139" t="s">
        <v>901</v>
      </c>
    </row>
    <row r="140" spans="1:8">
      <c r="A140" t="s">
        <v>902</v>
      </c>
      <c r="B140" t="s">
        <v>899</v>
      </c>
      <c r="C140" t="s">
        <v>903</v>
      </c>
      <c r="D140" s="1">
        <v>17.07</v>
      </c>
      <c r="E140" s="2">
        <v>4.2</v>
      </c>
      <c r="F140" s="2">
        <v>71.69</v>
      </c>
      <c r="G140" t="s">
        <v>901</v>
      </c>
      <c r="H140" t="s">
        <v>901</v>
      </c>
    </row>
    <row r="141" spans="1:8">
      <c r="A141" t="s">
        <v>904</v>
      </c>
      <c r="B141" t="s">
        <v>899</v>
      </c>
      <c r="C141" t="s">
        <v>905</v>
      </c>
      <c r="D141" s="1">
        <v>15.54</v>
      </c>
      <c r="E141" s="2">
        <v>3.35</v>
      </c>
      <c r="F141" s="2">
        <v>52.06</v>
      </c>
      <c r="G141" t="s">
        <v>906</v>
      </c>
      <c r="H141" t="s">
        <v>906</v>
      </c>
    </row>
    <row r="142" spans="1:8">
      <c r="A142" t="s">
        <v>907</v>
      </c>
      <c r="B142" t="s">
        <v>899</v>
      </c>
      <c r="C142" t="s">
        <v>908</v>
      </c>
      <c r="D142" s="1">
        <v>15.37</v>
      </c>
      <c r="E142" s="2">
        <v>4.7</v>
      </c>
      <c r="F142" s="2">
        <v>72.24</v>
      </c>
      <c r="G142" t="s">
        <v>805</v>
      </c>
      <c r="H142" t="s">
        <v>805</v>
      </c>
    </row>
    <row r="143" spans="1:8">
      <c r="A143" t="s">
        <v>909</v>
      </c>
      <c r="B143" t="s">
        <v>899</v>
      </c>
      <c r="C143" t="s">
        <v>910</v>
      </c>
      <c r="D143" s="1">
        <v>17.21</v>
      </c>
      <c r="E143" s="2">
        <v>3.45</v>
      </c>
      <c r="F143" s="2">
        <v>59.37</v>
      </c>
      <c r="G143" t="s">
        <v>785</v>
      </c>
      <c r="H143" t="s">
        <v>785</v>
      </c>
    </row>
    <row r="144" spans="1:8">
      <c r="A144" t="s">
        <v>911</v>
      </c>
      <c r="B144" t="s">
        <v>899</v>
      </c>
      <c r="C144" t="s">
        <v>912</v>
      </c>
      <c r="D144" s="1">
        <v>17.17</v>
      </c>
      <c r="E144" s="2">
        <v>3.85</v>
      </c>
      <c r="F144" s="2">
        <v>66.1</v>
      </c>
      <c r="G144" t="s">
        <v>713</v>
      </c>
      <c r="H144" t="s">
        <v>714</v>
      </c>
    </row>
    <row r="145" spans="1:8">
      <c r="A145" t="s">
        <v>913</v>
      </c>
      <c r="B145" t="s">
        <v>899</v>
      </c>
      <c r="C145" t="s">
        <v>784</v>
      </c>
      <c r="D145" s="1">
        <v>17.18</v>
      </c>
      <c r="E145" s="2">
        <v>3.75</v>
      </c>
      <c r="F145" s="2">
        <v>64.43</v>
      </c>
      <c r="G145" t="s">
        <v>914</v>
      </c>
      <c r="H145" t="s">
        <v>914</v>
      </c>
    </row>
    <row r="146" spans="1:8">
      <c r="A146" t="s">
        <v>915</v>
      </c>
      <c r="B146" t="s">
        <v>899</v>
      </c>
      <c r="C146" t="s">
        <v>916</v>
      </c>
      <c r="D146" s="1">
        <v>17.08</v>
      </c>
      <c r="E146" s="2">
        <v>4.3</v>
      </c>
      <c r="F146" s="2">
        <v>73.44</v>
      </c>
      <c r="G146" t="s">
        <v>858</v>
      </c>
      <c r="H146" t="s">
        <v>858</v>
      </c>
    </row>
    <row r="147" spans="1:8">
      <c r="A147" t="s">
        <v>917</v>
      </c>
      <c r="B147" t="s">
        <v>918</v>
      </c>
      <c r="C147" t="s">
        <v>919</v>
      </c>
      <c r="D147" s="1">
        <v>18.26</v>
      </c>
      <c r="E147" s="2">
        <v>3.45</v>
      </c>
      <c r="F147" s="2">
        <v>63</v>
      </c>
      <c r="G147" t="s">
        <v>867</v>
      </c>
      <c r="H147" t="s">
        <v>867</v>
      </c>
    </row>
    <row r="148" spans="1:8">
      <c r="A148" t="s">
        <v>920</v>
      </c>
      <c r="B148" t="s">
        <v>918</v>
      </c>
      <c r="C148" t="s">
        <v>921</v>
      </c>
      <c r="D148" s="1">
        <v>16.81</v>
      </c>
      <c r="E148" s="2">
        <v>5.45</v>
      </c>
      <c r="F148" s="2">
        <v>91.61</v>
      </c>
      <c r="G148" t="s">
        <v>867</v>
      </c>
      <c r="H148" t="s">
        <v>867</v>
      </c>
    </row>
    <row r="149" spans="1:8">
      <c r="A149" t="s">
        <v>922</v>
      </c>
      <c r="B149" t="s">
        <v>918</v>
      </c>
      <c r="C149" t="s">
        <v>923</v>
      </c>
      <c r="D149" s="1">
        <v>1</v>
      </c>
      <c r="E149" s="2">
        <v>455</v>
      </c>
      <c r="F149" s="2">
        <v>455</v>
      </c>
      <c r="G149" t="s">
        <v>684</v>
      </c>
      <c r="H149" t="s">
        <v>684</v>
      </c>
    </row>
    <row r="150" spans="1:8">
      <c r="A150" t="s">
        <v>924</v>
      </c>
      <c r="B150" t="s">
        <v>918</v>
      </c>
      <c r="C150" t="s">
        <v>923</v>
      </c>
      <c r="D150" s="1">
        <v>1</v>
      </c>
      <c r="E150" s="2">
        <v>325</v>
      </c>
      <c r="F150" s="2">
        <v>325</v>
      </c>
      <c r="G150" t="s">
        <v>684</v>
      </c>
      <c r="H150" t="s">
        <v>684</v>
      </c>
    </row>
    <row r="151" spans="1:8">
      <c r="A151" t="s">
        <v>925</v>
      </c>
      <c r="B151" t="s">
        <v>918</v>
      </c>
      <c r="C151" t="s">
        <v>855</v>
      </c>
      <c r="D151" s="1">
        <v>15.93</v>
      </c>
      <c r="E151" s="2">
        <v>3.85</v>
      </c>
      <c r="F151" s="2">
        <v>61.33</v>
      </c>
      <c r="G151" t="s">
        <v>870</v>
      </c>
      <c r="H151" t="s">
        <v>870</v>
      </c>
    </row>
    <row r="152" spans="1:8">
      <c r="A152" t="s">
        <v>926</v>
      </c>
      <c r="B152" t="s">
        <v>918</v>
      </c>
      <c r="C152" t="s">
        <v>855</v>
      </c>
      <c r="D152" s="1">
        <v>15.82</v>
      </c>
      <c r="E152" s="2">
        <v>3.85</v>
      </c>
      <c r="F152" s="2">
        <v>60.91</v>
      </c>
      <c r="G152" t="s">
        <v>870</v>
      </c>
      <c r="H152" t="s">
        <v>870</v>
      </c>
    </row>
    <row r="153" spans="1:8">
      <c r="A153" t="s">
        <v>927</v>
      </c>
      <c r="B153" t="s">
        <v>918</v>
      </c>
      <c r="C153" t="s">
        <v>855</v>
      </c>
      <c r="D153" s="1">
        <v>15.73</v>
      </c>
      <c r="E153" s="2">
        <v>3.85</v>
      </c>
      <c r="F153" s="2">
        <v>60.56</v>
      </c>
      <c r="G153" t="s">
        <v>870</v>
      </c>
      <c r="H153" t="s">
        <v>870</v>
      </c>
    </row>
    <row r="154" spans="1:8">
      <c r="A154" t="s">
        <v>928</v>
      </c>
      <c r="B154" t="s">
        <v>918</v>
      </c>
      <c r="C154" t="s">
        <v>855</v>
      </c>
      <c r="D154" s="1">
        <v>15.92</v>
      </c>
      <c r="E154" s="2">
        <v>3.85</v>
      </c>
      <c r="F154" s="2">
        <v>61.29</v>
      </c>
      <c r="G154" t="s">
        <v>870</v>
      </c>
      <c r="H154" t="s">
        <v>870</v>
      </c>
    </row>
    <row r="155" spans="1:8">
      <c r="A155" t="s">
        <v>929</v>
      </c>
      <c r="B155" t="s">
        <v>918</v>
      </c>
      <c r="C155" t="s">
        <v>855</v>
      </c>
      <c r="D155" s="1">
        <v>15.8</v>
      </c>
      <c r="E155" s="2">
        <v>3.85</v>
      </c>
      <c r="F155" s="2">
        <v>60.83</v>
      </c>
      <c r="G155" t="s">
        <v>870</v>
      </c>
      <c r="H155" t="s">
        <v>870</v>
      </c>
    </row>
    <row r="156" spans="1:8">
      <c r="A156" t="s">
        <v>930</v>
      </c>
      <c r="B156" t="s">
        <v>918</v>
      </c>
      <c r="C156" t="s">
        <v>855</v>
      </c>
      <c r="D156" s="1">
        <v>15.92</v>
      </c>
      <c r="E156" s="2">
        <v>3.85</v>
      </c>
      <c r="F156" s="2">
        <v>61.29</v>
      </c>
      <c r="G156" t="s">
        <v>870</v>
      </c>
      <c r="H156" t="s">
        <v>870</v>
      </c>
    </row>
    <row r="157" spans="1:8">
      <c r="A157" t="s">
        <v>931</v>
      </c>
      <c r="B157" t="s">
        <v>918</v>
      </c>
      <c r="C157" t="s">
        <v>855</v>
      </c>
      <c r="D157" s="1">
        <v>1</v>
      </c>
      <c r="E157" s="2">
        <v>0</v>
      </c>
      <c r="F157" s="2">
        <v>0</v>
      </c>
      <c r="G157" t="s">
        <v>870</v>
      </c>
      <c r="H157" t="s">
        <v>870</v>
      </c>
    </row>
    <row r="158" spans="1:8">
      <c r="A158" t="s">
        <v>932</v>
      </c>
      <c r="B158" t="s">
        <v>918</v>
      </c>
      <c r="C158" t="s">
        <v>855</v>
      </c>
      <c r="D158" s="1">
        <v>15.78</v>
      </c>
      <c r="E158" s="2">
        <v>3.85</v>
      </c>
      <c r="F158" s="2">
        <v>60.75</v>
      </c>
      <c r="G158" t="s">
        <v>870</v>
      </c>
      <c r="H158" t="s">
        <v>870</v>
      </c>
    </row>
    <row r="159" spans="1:8">
      <c r="A159" t="s">
        <v>933</v>
      </c>
      <c r="B159" t="s">
        <v>918</v>
      </c>
      <c r="C159" t="s">
        <v>855</v>
      </c>
      <c r="D159" s="1">
        <v>15.88</v>
      </c>
      <c r="E159" s="2">
        <v>3.85</v>
      </c>
      <c r="F159" s="2">
        <v>61.14</v>
      </c>
      <c r="G159" t="s">
        <v>870</v>
      </c>
      <c r="H159" t="s">
        <v>870</v>
      </c>
    </row>
    <row r="160" spans="1:8">
      <c r="A160" t="s">
        <v>934</v>
      </c>
      <c r="B160" t="s">
        <v>918</v>
      </c>
      <c r="C160" t="s">
        <v>855</v>
      </c>
      <c r="D160" s="1">
        <v>15.91</v>
      </c>
      <c r="E160" s="2">
        <v>3.85</v>
      </c>
      <c r="F160" s="2">
        <v>61.25</v>
      </c>
      <c r="G160" t="s">
        <v>870</v>
      </c>
      <c r="H160" t="s">
        <v>870</v>
      </c>
    </row>
    <row r="161" spans="1:8">
      <c r="A161" t="s">
        <v>935</v>
      </c>
      <c r="B161" t="s">
        <v>918</v>
      </c>
      <c r="C161" t="s">
        <v>855</v>
      </c>
      <c r="D161" s="1">
        <v>15.82</v>
      </c>
      <c r="E161" s="2">
        <v>3.85</v>
      </c>
      <c r="F161" s="2">
        <v>60.91</v>
      </c>
      <c r="G161" t="s">
        <v>870</v>
      </c>
      <c r="H161" t="s">
        <v>870</v>
      </c>
    </row>
    <row r="162" spans="1:8">
      <c r="A162" t="s">
        <v>936</v>
      </c>
      <c r="B162" t="s">
        <v>918</v>
      </c>
      <c r="C162" t="s">
        <v>855</v>
      </c>
      <c r="D162" s="1">
        <v>15.91</v>
      </c>
      <c r="E162" s="2">
        <v>3.85</v>
      </c>
      <c r="F162" s="2">
        <v>61.25</v>
      </c>
      <c r="G162" t="s">
        <v>870</v>
      </c>
      <c r="H162" t="s">
        <v>870</v>
      </c>
    </row>
    <row r="163" spans="1:8">
      <c r="A163" t="s">
        <v>937</v>
      </c>
      <c r="B163" t="s">
        <v>918</v>
      </c>
      <c r="C163" t="s">
        <v>855</v>
      </c>
      <c r="D163" s="1">
        <v>15.88</v>
      </c>
      <c r="E163" s="2">
        <v>3.85</v>
      </c>
      <c r="F163" s="2">
        <v>61.14</v>
      </c>
      <c r="G163" t="s">
        <v>870</v>
      </c>
      <c r="H163" t="s">
        <v>870</v>
      </c>
    </row>
    <row r="164" spans="1:8">
      <c r="A164" t="s">
        <v>938</v>
      </c>
      <c r="B164" t="s">
        <v>918</v>
      </c>
      <c r="C164" t="s">
        <v>855</v>
      </c>
      <c r="D164" s="1">
        <v>15.87</v>
      </c>
      <c r="E164" s="2">
        <v>3.85</v>
      </c>
      <c r="F164" s="2">
        <v>61.1</v>
      </c>
      <c r="G164" t="s">
        <v>870</v>
      </c>
      <c r="H164" t="s">
        <v>870</v>
      </c>
    </row>
    <row r="165" spans="1:8">
      <c r="A165" t="s">
        <v>939</v>
      </c>
      <c r="B165" t="s">
        <v>918</v>
      </c>
      <c r="C165" t="s">
        <v>855</v>
      </c>
      <c r="D165" s="1">
        <v>15.92</v>
      </c>
      <c r="E165" s="2">
        <v>3.85</v>
      </c>
      <c r="F165" s="2">
        <v>61.29</v>
      </c>
      <c r="G165" t="s">
        <v>870</v>
      </c>
      <c r="H165" t="s">
        <v>870</v>
      </c>
    </row>
    <row r="166" spans="1:8">
      <c r="A166" t="s">
        <v>940</v>
      </c>
      <c r="B166" t="s">
        <v>918</v>
      </c>
      <c r="C166" t="s">
        <v>941</v>
      </c>
      <c r="D166" s="1">
        <v>16.83</v>
      </c>
      <c r="E166" s="2">
        <v>5.45</v>
      </c>
      <c r="F166" s="2">
        <v>91.72</v>
      </c>
      <c r="G166" t="s">
        <v>684</v>
      </c>
      <c r="H166" t="s">
        <v>684</v>
      </c>
    </row>
    <row r="167" spans="1:8">
      <c r="A167" t="s">
        <v>942</v>
      </c>
      <c r="B167" t="s">
        <v>918</v>
      </c>
      <c r="C167" t="s">
        <v>943</v>
      </c>
      <c r="D167" s="1">
        <v>16.35</v>
      </c>
      <c r="E167" s="2">
        <v>5.95</v>
      </c>
      <c r="F167" s="2">
        <v>97.28</v>
      </c>
      <c r="G167" t="s">
        <v>944</v>
      </c>
      <c r="H167" t="s">
        <v>944</v>
      </c>
    </row>
    <row r="168" spans="1:8">
      <c r="A168" t="s">
        <v>945</v>
      </c>
      <c r="B168" t="s">
        <v>918</v>
      </c>
      <c r="C168" t="s">
        <v>946</v>
      </c>
      <c r="D168" s="1">
        <v>16.15</v>
      </c>
      <c r="E168" s="2">
        <v>3.45</v>
      </c>
      <c r="F168" s="2">
        <v>55.72</v>
      </c>
      <c r="G168" t="s">
        <v>567</v>
      </c>
      <c r="H168" t="s">
        <v>567</v>
      </c>
    </row>
    <row r="169" spans="1:8">
      <c r="A169" t="s">
        <v>947</v>
      </c>
      <c r="B169" t="s">
        <v>948</v>
      </c>
      <c r="C169" t="s">
        <v>923</v>
      </c>
      <c r="D169" s="1">
        <v>1</v>
      </c>
      <c r="E169" s="2">
        <v>650</v>
      </c>
      <c r="F169" s="2">
        <v>650</v>
      </c>
      <c r="G169" t="s">
        <v>684</v>
      </c>
      <c r="H169" t="s">
        <v>684</v>
      </c>
    </row>
    <row r="170" spans="1:8">
      <c r="A170" t="s">
        <v>949</v>
      </c>
      <c r="B170" t="s">
        <v>950</v>
      </c>
      <c r="C170" t="s">
        <v>923</v>
      </c>
      <c r="D170" s="1">
        <v>1</v>
      </c>
      <c r="E170" s="2">
        <v>650</v>
      </c>
      <c r="F170" s="2">
        <v>650</v>
      </c>
      <c r="G170" t="s">
        <v>684</v>
      </c>
      <c r="H170" t="s">
        <v>684</v>
      </c>
    </row>
    <row r="171" spans="1:8">
      <c r="A171" t="s">
        <v>951</v>
      </c>
      <c r="B171" t="s">
        <v>125</v>
      </c>
      <c r="C171" t="s">
        <v>952</v>
      </c>
      <c r="D171" s="1">
        <v>22.36</v>
      </c>
      <c r="E171" s="2">
        <v>4.95</v>
      </c>
      <c r="F171" s="2">
        <v>110.68</v>
      </c>
      <c r="G171" t="s">
        <v>901</v>
      </c>
      <c r="H171" t="s">
        <v>901</v>
      </c>
    </row>
    <row r="172" spans="1:8">
      <c r="A172" t="s">
        <v>953</v>
      </c>
      <c r="B172" t="s">
        <v>125</v>
      </c>
      <c r="C172" t="s">
        <v>129</v>
      </c>
      <c r="D172" s="1">
        <v>23.24</v>
      </c>
      <c r="E172" s="2">
        <v>5.15</v>
      </c>
      <c r="F172" s="2">
        <v>119.69</v>
      </c>
      <c r="G172" t="s">
        <v>954</v>
      </c>
      <c r="H172" t="s">
        <v>954</v>
      </c>
    </row>
    <row r="173" spans="1:8">
      <c r="A173" t="s">
        <v>955</v>
      </c>
      <c r="B173" t="s">
        <v>125</v>
      </c>
      <c r="C173" t="s">
        <v>956</v>
      </c>
      <c r="D173" s="1">
        <v>24.86</v>
      </c>
      <c r="E173" s="2">
        <v>4.3</v>
      </c>
      <c r="F173" s="2">
        <v>106.9</v>
      </c>
      <c r="G173" t="s">
        <v>858</v>
      </c>
      <c r="H173" t="s">
        <v>858</v>
      </c>
    </row>
    <row r="174" spans="1:8">
      <c r="A174" t="s">
        <v>957</v>
      </c>
      <c r="B174" t="s">
        <v>958</v>
      </c>
      <c r="C174" t="s">
        <v>923</v>
      </c>
      <c r="D174" s="1">
        <v>1</v>
      </c>
      <c r="E174" s="2">
        <v>650</v>
      </c>
      <c r="F174" s="2">
        <v>650</v>
      </c>
      <c r="G174" t="s">
        <v>684</v>
      </c>
      <c r="H174" t="s">
        <v>684</v>
      </c>
    </row>
    <row r="175" spans="1:8">
      <c r="A175" t="s">
        <v>959</v>
      </c>
      <c r="B175" t="s">
        <v>960</v>
      </c>
      <c r="C175" t="s">
        <v>961</v>
      </c>
      <c r="D175" s="1">
        <v>18.87</v>
      </c>
      <c r="E175" s="2">
        <v>4.95</v>
      </c>
      <c r="F175" s="2">
        <v>93.41</v>
      </c>
      <c r="G175" t="s">
        <v>962</v>
      </c>
      <c r="H175" t="s">
        <v>962</v>
      </c>
    </row>
    <row r="176" spans="1:8">
      <c r="A176" t="s">
        <v>963</v>
      </c>
      <c r="B176" t="s">
        <v>960</v>
      </c>
      <c r="C176" t="s">
        <v>964</v>
      </c>
      <c r="D176" s="1">
        <v>20.68</v>
      </c>
      <c r="E176" s="2">
        <v>3.95</v>
      </c>
      <c r="F176" s="2">
        <v>81.69</v>
      </c>
      <c r="G176" t="s">
        <v>965</v>
      </c>
      <c r="H176" t="s">
        <v>965</v>
      </c>
    </row>
    <row r="177" spans="1:8">
      <c r="A177" t="s">
        <v>966</v>
      </c>
      <c r="B177" t="s">
        <v>967</v>
      </c>
      <c r="C177" t="s">
        <v>968</v>
      </c>
      <c r="D177" s="1">
        <v>20.83</v>
      </c>
      <c r="E177" s="2">
        <v>3.7</v>
      </c>
      <c r="F177" s="2">
        <v>77.07</v>
      </c>
      <c r="G177" t="s">
        <v>969</v>
      </c>
      <c r="H177" t="s">
        <v>969</v>
      </c>
    </row>
    <row r="178" spans="1:8">
      <c r="A178" t="s">
        <v>970</v>
      </c>
      <c r="B178" t="s">
        <v>967</v>
      </c>
      <c r="C178" t="s">
        <v>971</v>
      </c>
      <c r="D178" s="1">
        <v>20.92</v>
      </c>
      <c r="E178" s="2">
        <v>3.5</v>
      </c>
      <c r="F178" s="2">
        <v>73.22</v>
      </c>
      <c r="G178" t="s">
        <v>972</v>
      </c>
      <c r="H178" t="s">
        <v>972</v>
      </c>
    </row>
    <row r="179" spans="1:8">
      <c r="A179" t="s">
        <v>973</v>
      </c>
      <c r="B179" t="s">
        <v>967</v>
      </c>
      <c r="C179" t="s">
        <v>971</v>
      </c>
      <c r="D179" s="1">
        <v>20.97</v>
      </c>
      <c r="E179" s="2">
        <v>3.5</v>
      </c>
      <c r="F179" s="2">
        <v>73.4</v>
      </c>
      <c r="G179" t="s">
        <v>972</v>
      </c>
      <c r="H179" t="s">
        <v>972</v>
      </c>
    </row>
    <row r="180" spans="1:8">
      <c r="A180" t="s">
        <v>974</v>
      </c>
      <c r="B180" t="s">
        <v>967</v>
      </c>
      <c r="C180" t="s">
        <v>853</v>
      </c>
      <c r="D180" s="1">
        <v>20.82</v>
      </c>
      <c r="E180" s="2">
        <v>3.1</v>
      </c>
      <c r="F180" s="2">
        <v>64.54</v>
      </c>
      <c r="G180" t="s">
        <v>870</v>
      </c>
      <c r="H180" t="s">
        <v>870</v>
      </c>
    </row>
    <row r="181" spans="1:8">
      <c r="A181" t="s">
        <v>975</v>
      </c>
      <c r="B181" t="s">
        <v>967</v>
      </c>
      <c r="C181" t="s">
        <v>807</v>
      </c>
      <c r="D181" s="1">
        <v>20.73</v>
      </c>
      <c r="E181" s="2">
        <v>4.15</v>
      </c>
      <c r="F181" s="2">
        <v>86.03</v>
      </c>
      <c r="G181" t="s">
        <v>808</v>
      </c>
      <c r="H181" t="s">
        <v>808</v>
      </c>
    </row>
    <row r="182" spans="1:8">
      <c r="A182" t="s">
        <v>976</v>
      </c>
      <c r="B182" t="s">
        <v>967</v>
      </c>
      <c r="C182" t="s">
        <v>977</v>
      </c>
      <c r="D182" s="1">
        <v>21.43</v>
      </c>
      <c r="E182" s="2">
        <v>4.3</v>
      </c>
      <c r="F182" s="2">
        <v>92.15</v>
      </c>
      <c r="G182" t="s">
        <v>978</v>
      </c>
      <c r="H182" t="s">
        <v>978</v>
      </c>
    </row>
    <row r="183" spans="1:8">
      <c r="A183" t="s">
        <v>979</v>
      </c>
      <c r="B183" t="s">
        <v>980</v>
      </c>
      <c r="C183" t="s">
        <v>981</v>
      </c>
      <c r="D183" s="1">
        <v>18.42</v>
      </c>
      <c r="E183" s="2">
        <v>4.15</v>
      </c>
      <c r="F183" s="2">
        <v>76.44</v>
      </c>
      <c r="G183" t="s">
        <v>684</v>
      </c>
      <c r="H183" t="s">
        <v>684</v>
      </c>
    </row>
    <row r="184" spans="1:8">
      <c r="A184" t="s">
        <v>982</v>
      </c>
      <c r="B184" t="s">
        <v>980</v>
      </c>
      <c r="C184" t="s">
        <v>855</v>
      </c>
      <c r="D184" s="1">
        <v>18.51</v>
      </c>
      <c r="E184" s="2">
        <v>3.85</v>
      </c>
      <c r="F184" s="2">
        <v>71.26</v>
      </c>
      <c r="G184" t="s">
        <v>564</v>
      </c>
      <c r="H184" t="s">
        <v>564</v>
      </c>
    </row>
    <row r="185" spans="1:8">
      <c r="A185" t="s">
        <v>983</v>
      </c>
      <c r="B185" t="s">
        <v>984</v>
      </c>
      <c r="C185" t="s">
        <v>875</v>
      </c>
      <c r="D185" s="1">
        <v>1</v>
      </c>
      <c r="E185" s="2">
        <v>50</v>
      </c>
      <c r="F185" s="2">
        <v>50</v>
      </c>
      <c r="G185" t="s">
        <v>873</v>
      </c>
      <c r="H185" t="s">
        <v>873</v>
      </c>
    </row>
    <row r="186" spans="1:8">
      <c r="A186" t="s">
        <v>985</v>
      </c>
      <c r="B186" t="s">
        <v>986</v>
      </c>
      <c r="C186" t="s">
        <v>987</v>
      </c>
      <c r="D186" s="1">
        <v>17.63</v>
      </c>
      <c r="E186" s="2">
        <v>7.3</v>
      </c>
      <c r="F186" s="2">
        <v>128.7</v>
      </c>
      <c r="G186" t="s">
        <v>988</v>
      </c>
      <c r="H186" t="s">
        <v>988</v>
      </c>
    </row>
    <row r="187" spans="1:8">
      <c r="A187" t="s">
        <v>989</v>
      </c>
      <c r="B187" t="s">
        <v>990</v>
      </c>
      <c r="C187" t="s">
        <v>991</v>
      </c>
      <c r="D187" s="1">
        <v>19.84</v>
      </c>
      <c r="E187" s="2">
        <v>4.3</v>
      </c>
      <c r="F187" s="2">
        <v>85.31</v>
      </c>
      <c r="G187" t="s">
        <v>944</v>
      </c>
      <c r="H187" t="s">
        <v>944</v>
      </c>
    </row>
    <row r="188" spans="1:8">
      <c r="A188" t="s">
        <v>992</v>
      </c>
      <c r="B188" t="s">
        <v>993</v>
      </c>
      <c r="C188" t="s">
        <v>994</v>
      </c>
      <c r="D188" s="1">
        <v>18.66</v>
      </c>
      <c r="E188" s="2">
        <v>4.4</v>
      </c>
      <c r="F188" s="2">
        <v>82.1</v>
      </c>
      <c r="G188" t="s">
        <v>995</v>
      </c>
      <c r="H188" t="s">
        <v>995</v>
      </c>
    </row>
    <row r="189" spans="1:8">
      <c r="A189" t="s">
        <v>996</v>
      </c>
      <c r="B189" t="s">
        <v>993</v>
      </c>
      <c r="C189" t="s">
        <v>997</v>
      </c>
      <c r="D189" s="1">
        <v>14.85</v>
      </c>
      <c r="E189" s="2">
        <v>6.2</v>
      </c>
      <c r="F189" s="2">
        <v>92.07</v>
      </c>
      <c r="G189" t="s">
        <v>998</v>
      </c>
      <c r="H189" t="s">
        <v>998</v>
      </c>
    </row>
    <row r="190" spans="1:8">
      <c r="A190" t="s">
        <v>999</v>
      </c>
      <c r="B190" t="s">
        <v>1000</v>
      </c>
      <c r="C190" t="s">
        <v>1001</v>
      </c>
      <c r="D190" s="1">
        <v>23.4</v>
      </c>
      <c r="E190" s="2">
        <v>3.45</v>
      </c>
      <c r="F190" s="2">
        <v>80.73</v>
      </c>
      <c r="G190" t="s">
        <v>1002</v>
      </c>
      <c r="H190" t="s">
        <v>1002</v>
      </c>
    </row>
    <row r="191" spans="1:8">
      <c r="A191" t="s">
        <v>1003</v>
      </c>
      <c r="B191" t="s">
        <v>1000</v>
      </c>
      <c r="C191" t="s">
        <v>1004</v>
      </c>
      <c r="D191" s="1">
        <v>22.11</v>
      </c>
      <c r="E191" s="2">
        <v>5.2</v>
      </c>
      <c r="F191" s="2">
        <v>114.97</v>
      </c>
      <c r="G191" t="s">
        <v>1005</v>
      </c>
      <c r="H191" t="s">
        <v>1005</v>
      </c>
    </row>
    <row r="192" spans="1:8">
      <c r="A192" t="s">
        <v>1006</v>
      </c>
      <c r="B192" t="s">
        <v>1000</v>
      </c>
      <c r="C192" t="s">
        <v>1007</v>
      </c>
      <c r="D192" s="1">
        <v>20.29</v>
      </c>
      <c r="E192" s="2">
        <v>5.7</v>
      </c>
      <c r="F192" s="2">
        <v>115.65</v>
      </c>
      <c r="G192" t="s">
        <v>1008</v>
      </c>
      <c r="H192" t="s">
        <v>1008</v>
      </c>
    </row>
    <row r="193" spans="1:8">
      <c r="A193" t="s">
        <v>1009</v>
      </c>
      <c r="B193" t="s">
        <v>1010</v>
      </c>
      <c r="C193" t="s">
        <v>1011</v>
      </c>
      <c r="D193" s="1">
        <v>22.22</v>
      </c>
      <c r="E193" s="2">
        <v>3.45</v>
      </c>
      <c r="F193" s="2">
        <v>76.66</v>
      </c>
      <c r="G193" t="s">
        <v>741</v>
      </c>
      <c r="H193" t="s">
        <v>741</v>
      </c>
    </row>
    <row r="194" spans="1:8">
      <c r="A194" t="s">
        <v>1012</v>
      </c>
      <c r="B194" t="s">
        <v>1013</v>
      </c>
      <c r="C194" t="s">
        <v>1014</v>
      </c>
      <c r="D194" s="1">
        <v>24.18</v>
      </c>
      <c r="E194" s="2">
        <v>4.9</v>
      </c>
      <c r="F194" s="2">
        <v>118.48</v>
      </c>
      <c r="G194" t="s">
        <v>1015</v>
      </c>
      <c r="H194" t="s">
        <v>1015</v>
      </c>
    </row>
    <row r="195" spans="1:8">
      <c r="A195" t="s">
        <v>1016</v>
      </c>
      <c r="B195" t="s">
        <v>1017</v>
      </c>
      <c r="C195" t="s">
        <v>1018</v>
      </c>
      <c r="D195" s="1">
        <v>16.02</v>
      </c>
      <c r="E195" s="2">
        <v>5.7</v>
      </c>
      <c r="F195" s="2">
        <v>91.31</v>
      </c>
      <c r="G195" t="s">
        <v>708</v>
      </c>
      <c r="H195" t="s">
        <v>708</v>
      </c>
    </row>
    <row r="196" spans="1:8">
      <c r="A196" t="s">
        <v>1019</v>
      </c>
      <c r="B196" t="s">
        <v>1017</v>
      </c>
      <c r="C196" t="s">
        <v>780</v>
      </c>
      <c r="D196" s="1">
        <v>15.13</v>
      </c>
      <c r="E196" s="2">
        <v>4.15</v>
      </c>
      <c r="F196" s="2">
        <v>62.79</v>
      </c>
      <c r="G196" t="s">
        <v>897</v>
      </c>
      <c r="H196" t="s">
        <v>897</v>
      </c>
    </row>
    <row r="197" spans="1:8">
      <c r="A197" t="s">
        <v>1020</v>
      </c>
      <c r="B197" t="s">
        <v>1017</v>
      </c>
      <c r="C197" t="s">
        <v>1021</v>
      </c>
      <c r="D197" s="1">
        <v>14.98</v>
      </c>
      <c r="E197" s="2">
        <v>3.5</v>
      </c>
      <c r="F197" s="2">
        <v>52.43</v>
      </c>
      <c r="G197" t="s">
        <v>969</v>
      </c>
      <c r="H197" t="s">
        <v>969</v>
      </c>
    </row>
    <row r="198" spans="1:8">
      <c r="A198" t="s">
        <v>1022</v>
      </c>
      <c r="B198" t="s">
        <v>1017</v>
      </c>
      <c r="C198" t="s">
        <v>1023</v>
      </c>
      <c r="D198" s="1">
        <v>14.78</v>
      </c>
      <c r="E198" s="2">
        <v>3.7</v>
      </c>
      <c r="F198" s="2">
        <v>54.69</v>
      </c>
      <c r="G198" t="s">
        <v>736</v>
      </c>
      <c r="H198" t="s">
        <v>736</v>
      </c>
    </row>
    <row r="199" spans="1:8">
      <c r="A199" t="s">
        <v>1024</v>
      </c>
      <c r="B199" t="s">
        <v>1025</v>
      </c>
      <c r="C199" t="s">
        <v>1026</v>
      </c>
      <c r="D199" s="1">
        <v>16.78</v>
      </c>
      <c r="E199" s="2">
        <v>5.7</v>
      </c>
      <c r="F199" s="2">
        <v>95.65</v>
      </c>
      <c r="G199" t="s">
        <v>676</v>
      </c>
      <c r="H199" t="s">
        <v>676</v>
      </c>
    </row>
    <row r="200" spans="1:8">
      <c r="A200" t="s">
        <v>1027</v>
      </c>
      <c r="B200" t="s">
        <v>1028</v>
      </c>
      <c r="C200" t="s">
        <v>855</v>
      </c>
      <c r="D200" s="1">
        <v>18.84</v>
      </c>
      <c r="E200" s="2">
        <v>3.85</v>
      </c>
      <c r="F200" s="2">
        <v>72.53</v>
      </c>
      <c r="G200" t="s">
        <v>978</v>
      </c>
      <c r="H200" t="s">
        <v>978</v>
      </c>
    </row>
    <row r="201" spans="1:8">
      <c r="A201" t="s">
        <v>1029</v>
      </c>
      <c r="B201" t="s">
        <v>177</v>
      </c>
      <c r="C201" t="s">
        <v>1030</v>
      </c>
      <c r="D201" s="1">
        <v>1</v>
      </c>
      <c r="E201" s="2">
        <v>35</v>
      </c>
      <c r="F201" s="2">
        <v>35</v>
      </c>
      <c r="G201" t="s">
        <v>840</v>
      </c>
      <c r="H201" t="s">
        <v>840</v>
      </c>
    </row>
    <row r="202" spans="1:8">
      <c r="A202" t="s">
        <v>1031</v>
      </c>
      <c r="B202" t="s">
        <v>220</v>
      </c>
      <c r="C202" t="s">
        <v>1032</v>
      </c>
      <c r="D202" s="1">
        <v>17.81</v>
      </c>
      <c r="E202" s="2">
        <v>4.9</v>
      </c>
      <c r="F202" s="2">
        <v>87.27</v>
      </c>
      <c r="G202" t="s">
        <v>1033</v>
      </c>
      <c r="H202" t="s">
        <v>1033</v>
      </c>
    </row>
    <row r="203" spans="1:8">
      <c r="A203" t="s">
        <v>1034</v>
      </c>
      <c r="B203" t="s">
        <v>1035</v>
      </c>
      <c r="C203" t="s">
        <v>864</v>
      </c>
      <c r="D203" s="1">
        <v>14.19</v>
      </c>
      <c r="E203" s="2">
        <v>3.95</v>
      </c>
      <c r="F203" s="2">
        <v>56.05</v>
      </c>
      <c r="G203" t="s">
        <v>1036</v>
      </c>
      <c r="H203" t="s">
        <v>1036</v>
      </c>
    </row>
    <row r="204" spans="1:8">
      <c r="A204" t="s">
        <v>1037</v>
      </c>
      <c r="B204" t="s">
        <v>1038</v>
      </c>
      <c r="C204" t="s">
        <v>1039</v>
      </c>
      <c r="D204" s="1">
        <v>17.96</v>
      </c>
      <c r="E204" s="2">
        <v>5.45</v>
      </c>
      <c r="F204" s="2">
        <v>97.88</v>
      </c>
      <c r="G204" t="s">
        <v>1040</v>
      </c>
      <c r="H204" t="s">
        <v>1040</v>
      </c>
    </row>
    <row r="205" spans="1:8">
      <c r="A205" t="s">
        <v>1041</v>
      </c>
      <c r="B205" t="s">
        <v>1038</v>
      </c>
      <c r="C205" t="s">
        <v>1042</v>
      </c>
      <c r="D205" s="1">
        <v>19.9</v>
      </c>
      <c r="E205" s="2">
        <v>3.95</v>
      </c>
      <c r="F205" s="2">
        <v>78.61</v>
      </c>
      <c r="G205" t="s">
        <v>1043</v>
      </c>
      <c r="H205" t="s">
        <v>1043</v>
      </c>
    </row>
    <row r="206" spans="1:8">
      <c r="A206" t="s">
        <v>1044</v>
      </c>
      <c r="B206" t="s">
        <v>1038</v>
      </c>
      <c r="C206" t="s">
        <v>1045</v>
      </c>
      <c r="D206" s="1">
        <v>20.14</v>
      </c>
      <c r="E206" s="2">
        <v>4.7</v>
      </c>
      <c r="F206" s="2">
        <v>94.66</v>
      </c>
      <c r="G206" t="s">
        <v>840</v>
      </c>
      <c r="H206" t="s">
        <v>840</v>
      </c>
    </row>
    <row r="207" spans="1:8">
      <c r="A207" t="s">
        <v>1046</v>
      </c>
      <c r="B207" t="s">
        <v>1038</v>
      </c>
      <c r="C207" t="s">
        <v>1047</v>
      </c>
      <c r="D207" s="1">
        <v>20.21</v>
      </c>
      <c r="E207" s="2">
        <v>3.95</v>
      </c>
      <c r="F207" s="2">
        <v>79.83</v>
      </c>
      <c r="G207" t="s">
        <v>1048</v>
      </c>
      <c r="H207" t="s">
        <v>1048</v>
      </c>
    </row>
    <row r="208" spans="1:8">
      <c r="A208" t="s">
        <v>1049</v>
      </c>
      <c r="B208" t="s">
        <v>1038</v>
      </c>
      <c r="C208" t="s">
        <v>1050</v>
      </c>
      <c r="D208" s="1">
        <v>18.05</v>
      </c>
      <c r="E208" s="2">
        <v>5.15</v>
      </c>
      <c r="F208" s="2">
        <v>92.96</v>
      </c>
      <c r="G208" t="s">
        <v>1051</v>
      </c>
      <c r="H208" t="s">
        <v>1051</v>
      </c>
    </row>
    <row r="209" spans="1:8">
      <c r="A209" t="s">
        <v>1052</v>
      </c>
      <c r="B209" t="s">
        <v>1038</v>
      </c>
      <c r="C209" t="s">
        <v>1053</v>
      </c>
      <c r="D209" s="1">
        <v>17.54</v>
      </c>
      <c r="E209" s="2">
        <v>4.95</v>
      </c>
      <c r="F209" s="2">
        <v>86.82</v>
      </c>
      <c r="G209" t="s">
        <v>1054</v>
      </c>
      <c r="H209" t="s">
        <v>1054</v>
      </c>
    </row>
    <row r="210" spans="1:8">
      <c r="A210" t="s">
        <v>1055</v>
      </c>
      <c r="B210" t="s">
        <v>1056</v>
      </c>
      <c r="C210" t="s">
        <v>1057</v>
      </c>
      <c r="D210" s="1">
        <v>15.17</v>
      </c>
      <c r="E210" s="2">
        <v>8</v>
      </c>
      <c r="F210" s="2">
        <v>121.36</v>
      </c>
      <c r="G210" t="s">
        <v>1043</v>
      </c>
      <c r="H210" t="s">
        <v>1043</v>
      </c>
    </row>
    <row r="211" spans="1:8">
      <c r="A211" t="s">
        <v>1058</v>
      </c>
      <c r="B211" t="s">
        <v>1056</v>
      </c>
      <c r="C211" t="s">
        <v>1042</v>
      </c>
      <c r="D211" s="1">
        <v>16.36</v>
      </c>
      <c r="E211" s="2">
        <v>3.95</v>
      </c>
      <c r="F211" s="2">
        <v>64.62</v>
      </c>
      <c r="G211" t="s">
        <v>840</v>
      </c>
      <c r="H211" t="s">
        <v>840</v>
      </c>
    </row>
    <row r="212" spans="1:8">
      <c r="A212" t="s">
        <v>1059</v>
      </c>
      <c r="B212" t="s">
        <v>1056</v>
      </c>
      <c r="C212" t="s">
        <v>1060</v>
      </c>
      <c r="D212" s="1">
        <v>1</v>
      </c>
      <c r="E212" s="2">
        <v>75</v>
      </c>
      <c r="F212" s="2">
        <v>75</v>
      </c>
      <c r="G212" t="s">
        <v>1061</v>
      </c>
      <c r="H212" t="s">
        <v>1061</v>
      </c>
    </row>
    <row r="213" spans="1:8">
      <c r="A213" t="s">
        <v>1062</v>
      </c>
      <c r="B213" t="s">
        <v>1063</v>
      </c>
      <c r="C213" t="s">
        <v>1064</v>
      </c>
      <c r="D213" s="1">
        <v>19.06</v>
      </c>
      <c r="E213" s="2">
        <v>4.2</v>
      </c>
      <c r="F213" s="2">
        <v>80.05</v>
      </c>
      <c r="G213" t="s">
        <v>1065</v>
      </c>
      <c r="H213" t="s">
        <v>1065</v>
      </c>
    </row>
    <row r="214" spans="1:8">
      <c r="A214" t="s">
        <v>1066</v>
      </c>
      <c r="B214" t="s">
        <v>1063</v>
      </c>
      <c r="C214" t="s">
        <v>817</v>
      </c>
      <c r="D214" s="1">
        <v>17.03</v>
      </c>
      <c r="E214" s="2">
        <v>4.95</v>
      </c>
      <c r="F214" s="2">
        <v>84.3</v>
      </c>
      <c r="G214" t="s">
        <v>708</v>
      </c>
      <c r="H214" t="s">
        <v>708</v>
      </c>
    </row>
    <row r="215" spans="1:8">
      <c r="A215" t="s">
        <v>1067</v>
      </c>
      <c r="B215" t="s">
        <v>1063</v>
      </c>
      <c r="C215" t="s">
        <v>1068</v>
      </c>
      <c r="D215" s="1">
        <v>18.98</v>
      </c>
      <c r="E215" s="2">
        <v>3.95</v>
      </c>
      <c r="F215" s="2">
        <v>74.97</v>
      </c>
      <c r="G215" t="s">
        <v>1033</v>
      </c>
      <c r="H215" t="s">
        <v>1033</v>
      </c>
    </row>
    <row r="216" spans="1:8">
      <c r="A216" t="s">
        <v>1069</v>
      </c>
      <c r="B216" t="s">
        <v>1063</v>
      </c>
      <c r="C216" t="s">
        <v>1070</v>
      </c>
      <c r="D216" s="1">
        <v>19.2</v>
      </c>
      <c r="E216" s="2">
        <v>4.3</v>
      </c>
      <c r="F216" s="2">
        <v>82.56</v>
      </c>
      <c r="G216" t="s">
        <v>1071</v>
      </c>
      <c r="H216" t="s">
        <v>1071</v>
      </c>
    </row>
    <row r="217" spans="1:8">
      <c r="A217" t="s">
        <v>1072</v>
      </c>
      <c r="B217" t="s">
        <v>1063</v>
      </c>
      <c r="C217" t="s">
        <v>1073</v>
      </c>
      <c r="D217" s="1">
        <v>22.41</v>
      </c>
      <c r="E217" s="2">
        <v>4.3</v>
      </c>
      <c r="F217" s="2">
        <v>96.36</v>
      </c>
      <c r="G217" t="s">
        <v>1043</v>
      </c>
      <c r="H217" t="s">
        <v>1043</v>
      </c>
    </row>
    <row r="218" spans="1:8">
      <c r="A218" t="s">
        <v>1074</v>
      </c>
      <c r="B218" t="s">
        <v>1063</v>
      </c>
      <c r="C218" t="s">
        <v>1073</v>
      </c>
      <c r="D218" s="1">
        <v>22.45</v>
      </c>
      <c r="E218" s="2">
        <v>4.3</v>
      </c>
      <c r="F218" s="2">
        <v>96.54</v>
      </c>
      <c r="G218" t="s">
        <v>1043</v>
      </c>
      <c r="H218" t="s">
        <v>1043</v>
      </c>
    </row>
    <row r="219" spans="1:8">
      <c r="A219" t="s">
        <v>1075</v>
      </c>
      <c r="B219" t="s">
        <v>1063</v>
      </c>
      <c r="C219" t="s">
        <v>1073</v>
      </c>
      <c r="D219" s="1">
        <v>22.45</v>
      </c>
      <c r="E219" s="2">
        <v>4.3</v>
      </c>
      <c r="F219" s="2">
        <v>96.54</v>
      </c>
      <c r="G219" t="s">
        <v>1043</v>
      </c>
      <c r="H219" t="s">
        <v>1043</v>
      </c>
    </row>
    <row r="220" spans="1:8">
      <c r="A220" t="s">
        <v>1076</v>
      </c>
      <c r="B220" t="s">
        <v>1063</v>
      </c>
      <c r="C220" t="s">
        <v>1073</v>
      </c>
      <c r="D220" s="1">
        <v>22.36</v>
      </c>
      <c r="E220" s="2">
        <v>4.3</v>
      </c>
      <c r="F220" s="2">
        <v>96.15</v>
      </c>
      <c r="G220" t="s">
        <v>1043</v>
      </c>
      <c r="H220" t="s">
        <v>1043</v>
      </c>
    </row>
    <row r="221" spans="1:8">
      <c r="A221" t="s">
        <v>1077</v>
      </c>
      <c r="B221" t="s">
        <v>1063</v>
      </c>
      <c r="C221" t="s">
        <v>1078</v>
      </c>
      <c r="D221" s="1">
        <v>1</v>
      </c>
      <c r="E221" s="2">
        <v>37</v>
      </c>
      <c r="F221" s="2">
        <v>37</v>
      </c>
      <c r="G221" t="s">
        <v>1043</v>
      </c>
      <c r="H221" t="s">
        <v>1043</v>
      </c>
    </row>
    <row r="222" spans="1:8">
      <c r="A222" t="s">
        <v>1079</v>
      </c>
      <c r="B222" t="s">
        <v>1063</v>
      </c>
      <c r="C222" t="s">
        <v>1078</v>
      </c>
      <c r="D222" s="1">
        <v>11.87</v>
      </c>
      <c r="E222" s="2">
        <v>5.2</v>
      </c>
      <c r="F222" s="2">
        <v>61.72</v>
      </c>
      <c r="G222" t="s">
        <v>1043</v>
      </c>
      <c r="H222" t="s">
        <v>1043</v>
      </c>
    </row>
    <row r="223" spans="1:8">
      <c r="A223" t="s">
        <v>1080</v>
      </c>
      <c r="B223" t="s">
        <v>1081</v>
      </c>
      <c r="C223" t="s">
        <v>1082</v>
      </c>
      <c r="D223" s="1">
        <v>22.18</v>
      </c>
      <c r="E223" s="2">
        <v>5.9</v>
      </c>
      <c r="F223" s="2">
        <v>130.86</v>
      </c>
      <c r="G223" t="s">
        <v>581</v>
      </c>
      <c r="H223" t="s">
        <v>581</v>
      </c>
    </row>
    <row r="224" spans="1:8">
      <c r="A224" t="s">
        <v>1083</v>
      </c>
      <c r="B224" t="s">
        <v>1084</v>
      </c>
      <c r="C224" t="s">
        <v>1085</v>
      </c>
      <c r="D224" s="1">
        <v>16.39</v>
      </c>
      <c r="E224" s="2">
        <v>4.3</v>
      </c>
      <c r="F224" s="2">
        <v>70.48</v>
      </c>
      <c r="G224" t="s">
        <v>1086</v>
      </c>
      <c r="H224" t="s">
        <v>1086</v>
      </c>
    </row>
    <row r="225" spans="1:8">
      <c r="A225" t="s">
        <v>1087</v>
      </c>
      <c r="B225" t="s">
        <v>1084</v>
      </c>
      <c r="C225" t="s">
        <v>1088</v>
      </c>
      <c r="D225" s="1">
        <v>1</v>
      </c>
      <c r="E225" s="2">
        <v>115.1</v>
      </c>
      <c r="F225" s="2">
        <v>115.1</v>
      </c>
      <c r="G225" t="s">
        <v>1089</v>
      </c>
      <c r="H225" t="s">
        <v>1089</v>
      </c>
    </row>
    <row r="226" spans="1:8">
      <c r="A226" t="s">
        <v>1090</v>
      </c>
      <c r="B226" t="s">
        <v>1091</v>
      </c>
      <c r="C226" t="s">
        <v>1092</v>
      </c>
      <c r="D226" s="1">
        <v>21.56</v>
      </c>
      <c r="E226" s="2">
        <v>5.2</v>
      </c>
      <c r="F226" s="2">
        <v>112.11</v>
      </c>
      <c r="G226" t="s">
        <v>581</v>
      </c>
      <c r="H226" t="s">
        <v>581</v>
      </c>
    </row>
    <row r="227" spans="1:8">
      <c r="A227" t="s">
        <v>1093</v>
      </c>
      <c r="B227" t="s">
        <v>1094</v>
      </c>
      <c r="C227" t="s">
        <v>1095</v>
      </c>
      <c r="D227" s="1">
        <v>20.24</v>
      </c>
      <c r="E227" s="2">
        <v>5.15</v>
      </c>
      <c r="F227" s="2">
        <v>104.24</v>
      </c>
      <c r="G227" t="s">
        <v>1096</v>
      </c>
      <c r="H227" t="s">
        <v>1096</v>
      </c>
    </row>
    <row r="228" spans="1:8">
      <c r="A228" t="s">
        <v>1097</v>
      </c>
      <c r="B228" t="s">
        <v>1098</v>
      </c>
      <c r="C228" t="s">
        <v>1099</v>
      </c>
      <c r="D228" s="1">
        <v>15.62</v>
      </c>
      <c r="E228" s="2">
        <v>5.7</v>
      </c>
      <c r="F228" s="2">
        <v>89.03</v>
      </c>
      <c r="G228" t="s">
        <v>972</v>
      </c>
      <c r="H228" t="s">
        <v>972</v>
      </c>
    </row>
    <row r="229" spans="1:8">
      <c r="A229" t="s">
        <v>1100</v>
      </c>
      <c r="B229" t="s">
        <v>1098</v>
      </c>
      <c r="C229" t="s">
        <v>1101</v>
      </c>
      <c r="D229" s="1">
        <v>18.06</v>
      </c>
      <c r="E229" s="2">
        <v>6.15</v>
      </c>
      <c r="F229" s="2">
        <v>111.07</v>
      </c>
      <c r="G229" t="s">
        <v>1005</v>
      </c>
      <c r="H229" t="s">
        <v>1005</v>
      </c>
    </row>
    <row r="230" spans="1:8">
      <c r="A230" t="s">
        <v>1102</v>
      </c>
      <c r="B230" t="s">
        <v>1098</v>
      </c>
      <c r="C230" t="s">
        <v>1103</v>
      </c>
      <c r="D230" s="1">
        <v>1</v>
      </c>
      <c r="E230" s="2">
        <v>60</v>
      </c>
      <c r="F230" s="2">
        <v>60</v>
      </c>
      <c r="G230" t="s">
        <v>965</v>
      </c>
      <c r="H230" t="s">
        <v>965</v>
      </c>
    </row>
    <row r="231" spans="1:8">
      <c r="A231" t="s">
        <v>1104</v>
      </c>
      <c r="B231" t="s">
        <v>1098</v>
      </c>
      <c r="C231" t="s">
        <v>776</v>
      </c>
      <c r="D231" s="1">
        <v>1</v>
      </c>
      <c r="E231" s="2">
        <v>30</v>
      </c>
      <c r="F231" s="2">
        <v>30</v>
      </c>
      <c r="G231" t="s">
        <v>1105</v>
      </c>
      <c r="H231" t="s">
        <v>1105</v>
      </c>
    </row>
    <row r="232" spans="1:8">
      <c r="A232" t="s">
        <v>1106</v>
      </c>
      <c r="B232" t="s">
        <v>1107</v>
      </c>
      <c r="C232" t="s">
        <v>1108</v>
      </c>
      <c r="D232" s="1">
        <v>15.54</v>
      </c>
      <c r="E232" s="2">
        <v>3.7</v>
      </c>
      <c r="F232" s="2">
        <v>57.5</v>
      </c>
      <c r="G232" t="s">
        <v>1109</v>
      </c>
      <c r="H232" t="s">
        <v>1109</v>
      </c>
    </row>
    <row r="233" spans="1:8">
      <c r="A233" t="s">
        <v>1110</v>
      </c>
      <c r="B233" t="s">
        <v>1111</v>
      </c>
      <c r="C233" t="s">
        <v>1112</v>
      </c>
      <c r="D233" s="1">
        <v>18.98</v>
      </c>
      <c r="E233" s="2">
        <v>4.2</v>
      </c>
      <c r="F233" s="2">
        <v>79.72</v>
      </c>
      <c r="G233" t="s">
        <v>1113</v>
      </c>
      <c r="H233" t="s">
        <v>1113</v>
      </c>
    </row>
    <row r="234" spans="1:8">
      <c r="A234" t="s">
        <v>1114</v>
      </c>
      <c r="B234" t="s">
        <v>1115</v>
      </c>
      <c r="C234" t="s">
        <v>1116</v>
      </c>
      <c r="D234" s="1">
        <v>24.44</v>
      </c>
      <c r="E234" s="2">
        <v>3.55</v>
      </c>
      <c r="F234" s="2">
        <v>86.76</v>
      </c>
      <c r="G234" t="s">
        <v>1117</v>
      </c>
      <c r="H234" t="s">
        <v>1117</v>
      </c>
    </row>
    <row r="235" spans="1:8">
      <c r="A235" t="s">
        <v>1118</v>
      </c>
      <c r="B235" t="s">
        <v>1115</v>
      </c>
      <c r="C235" t="s">
        <v>586</v>
      </c>
      <c r="D235" s="1">
        <v>24.48</v>
      </c>
      <c r="E235" s="2">
        <v>5.7</v>
      </c>
      <c r="F235" s="2">
        <v>139.54</v>
      </c>
      <c r="G235" t="s">
        <v>1117</v>
      </c>
      <c r="H235" t="s">
        <v>1117</v>
      </c>
    </row>
    <row r="236" spans="1:8">
      <c r="A236" t="s">
        <v>1119</v>
      </c>
      <c r="B236" t="s">
        <v>1120</v>
      </c>
      <c r="C236" t="s">
        <v>1121</v>
      </c>
      <c r="D236" s="1">
        <v>20.66</v>
      </c>
      <c r="E236" s="2">
        <v>5.45</v>
      </c>
      <c r="F236" s="2">
        <v>112.6</v>
      </c>
      <c r="G236" t="s">
        <v>1117</v>
      </c>
      <c r="H236" t="s">
        <v>1117</v>
      </c>
    </row>
    <row r="237" spans="1:8">
      <c r="A237" t="s">
        <v>1122</v>
      </c>
      <c r="B237" t="s">
        <v>1123</v>
      </c>
      <c r="C237" t="s">
        <v>1124</v>
      </c>
      <c r="D237" s="1">
        <v>18.72</v>
      </c>
      <c r="E237" s="2">
        <v>9</v>
      </c>
      <c r="F237" s="2">
        <v>168.48</v>
      </c>
      <c r="G237" t="s">
        <v>571</v>
      </c>
      <c r="H237" t="s">
        <v>571</v>
      </c>
    </row>
    <row r="238" spans="1:8">
      <c r="A238" t="s">
        <v>1125</v>
      </c>
      <c r="B238" t="s">
        <v>1126</v>
      </c>
      <c r="C238" t="s">
        <v>1127</v>
      </c>
      <c r="D238" s="1">
        <v>19.68</v>
      </c>
      <c r="E238" s="2">
        <v>4.55</v>
      </c>
      <c r="F238" s="2">
        <v>89.54</v>
      </c>
      <c r="G238" t="s">
        <v>1128</v>
      </c>
      <c r="H238" t="s">
        <v>1128</v>
      </c>
    </row>
    <row r="239" spans="1:8">
      <c r="A239" t="s">
        <v>1129</v>
      </c>
      <c r="B239" t="s">
        <v>1130</v>
      </c>
      <c r="C239" t="s">
        <v>1131</v>
      </c>
      <c r="D239" s="1">
        <v>1</v>
      </c>
      <c r="E239" s="2">
        <v>35</v>
      </c>
      <c r="F239" s="2">
        <v>35</v>
      </c>
      <c r="G239" t="s">
        <v>1132</v>
      </c>
      <c r="H239" t="s">
        <v>1132</v>
      </c>
    </row>
    <row r="240" spans="1:8">
      <c r="A240" t="s">
        <v>1133</v>
      </c>
      <c r="B240" t="s">
        <v>1134</v>
      </c>
      <c r="C240" t="s">
        <v>1135</v>
      </c>
      <c r="D240" s="1">
        <v>15.89</v>
      </c>
      <c r="E240" s="2">
        <v>4.95</v>
      </c>
      <c r="F240" s="2">
        <v>78.66</v>
      </c>
      <c r="G240" t="s">
        <v>708</v>
      </c>
      <c r="H240" t="s">
        <v>708</v>
      </c>
    </row>
    <row r="241" spans="1:8">
      <c r="A241" t="s">
        <v>1136</v>
      </c>
      <c r="B241" t="s">
        <v>1137</v>
      </c>
      <c r="C241" t="s">
        <v>1138</v>
      </c>
      <c r="D241" s="1">
        <v>16.67</v>
      </c>
      <c r="E241" s="2">
        <v>3.7</v>
      </c>
      <c r="F241" s="2">
        <v>61.68</v>
      </c>
      <c r="G241" t="s">
        <v>1128</v>
      </c>
      <c r="H241" t="s">
        <v>1128</v>
      </c>
    </row>
    <row r="242" spans="1:8">
      <c r="A242" t="s">
        <v>1139</v>
      </c>
      <c r="B242" t="s">
        <v>1140</v>
      </c>
      <c r="C242" t="s">
        <v>1141</v>
      </c>
      <c r="D242" s="1">
        <v>18.36</v>
      </c>
      <c r="E242" s="2">
        <v>4.95</v>
      </c>
      <c r="F242" s="2">
        <v>90.88</v>
      </c>
      <c r="G242" t="s">
        <v>578</v>
      </c>
      <c r="H242" t="s">
        <v>578</v>
      </c>
    </row>
    <row r="243" spans="1:8">
      <c r="A243" t="s">
        <v>1142</v>
      </c>
      <c r="B243" t="s">
        <v>1140</v>
      </c>
      <c r="C243" t="s">
        <v>1143</v>
      </c>
      <c r="D243" s="1">
        <v>18.48</v>
      </c>
      <c r="E243" s="2">
        <v>5.15</v>
      </c>
      <c r="F243" s="2">
        <v>95.17</v>
      </c>
      <c r="G243" t="s">
        <v>1071</v>
      </c>
      <c r="H243" t="s">
        <v>1071</v>
      </c>
    </row>
    <row r="244" spans="1:8">
      <c r="A244" t="s">
        <v>1144</v>
      </c>
      <c r="B244" t="s">
        <v>1140</v>
      </c>
      <c r="C244" t="s">
        <v>1143</v>
      </c>
      <c r="D244" s="1">
        <v>18.3</v>
      </c>
      <c r="E244" s="2">
        <v>5.15</v>
      </c>
      <c r="F244" s="2">
        <v>94.25</v>
      </c>
      <c r="G244" t="s">
        <v>1145</v>
      </c>
      <c r="H244" t="s">
        <v>1145</v>
      </c>
    </row>
    <row r="245" spans="1:8">
      <c r="A245" t="s">
        <v>1146</v>
      </c>
      <c r="B245" t="s">
        <v>1140</v>
      </c>
      <c r="C245" t="s">
        <v>1147</v>
      </c>
      <c r="D245" s="1">
        <v>18.86</v>
      </c>
      <c r="E245" s="2">
        <v>5.15</v>
      </c>
      <c r="F245" s="2">
        <v>97.13</v>
      </c>
      <c r="G245" t="s">
        <v>972</v>
      </c>
      <c r="H245" t="s">
        <v>972</v>
      </c>
    </row>
    <row r="246" spans="1:8">
      <c r="A246" t="s">
        <v>1148</v>
      </c>
      <c r="B246" t="s">
        <v>1149</v>
      </c>
      <c r="C246" t="s">
        <v>1150</v>
      </c>
      <c r="D246" s="1">
        <v>18.67</v>
      </c>
      <c r="E246" s="2">
        <v>4.4</v>
      </c>
      <c r="F246" s="2">
        <v>82.15</v>
      </c>
      <c r="G246" t="s">
        <v>724</v>
      </c>
      <c r="H246" t="s">
        <v>724</v>
      </c>
    </row>
    <row r="247" spans="1:8">
      <c r="A247" t="s">
        <v>1151</v>
      </c>
      <c r="B247" t="s">
        <v>1149</v>
      </c>
      <c r="C247" t="s">
        <v>1152</v>
      </c>
      <c r="D247" s="1">
        <v>18.76</v>
      </c>
      <c r="E247" s="2">
        <v>5.45</v>
      </c>
      <c r="F247" s="2">
        <v>102.24</v>
      </c>
      <c r="G247" t="s">
        <v>724</v>
      </c>
      <c r="H247" t="s">
        <v>724</v>
      </c>
    </row>
    <row r="248" spans="1:8">
      <c r="A248" t="s">
        <v>1153</v>
      </c>
      <c r="B248" t="s">
        <v>1149</v>
      </c>
      <c r="C248" t="s">
        <v>1154</v>
      </c>
      <c r="D248" s="1">
        <v>1</v>
      </c>
      <c r="E248" s="2">
        <v>50</v>
      </c>
      <c r="F248" s="2">
        <v>50</v>
      </c>
      <c r="G248" t="s">
        <v>1155</v>
      </c>
      <c r="H248" t="s">
        <v>1155</v>
      </c>
    </row>
    <row r="249" spans="1:8">
      <c r="A249" t="s">
        <v>1156</v>
      </c>
      <c r="B249" t="s">
        <v>1149</v>
      </c>
      <c r="C249" t="s">
        <v>1157</v>
      </c>
      <c r="D249" s="1">
        <v>1</v>
      </c>
      <c r="E249" s="2">
        <v>100</v>
      </c>
      <c r="F249" s="2">
        <v>100</v>
      </c>
      <c r="G249" t="s">
        <v>1158</v>
      </c>
      <c r="H249" t="s">
        <v>1158</v>
      </c>
    </row>
    <row r="250" spans="1:8">
      <c r="A250" t="s">
        <v>1159</v>
      </c>
      <c r="B250" t="s">
        <v>1149</v>
      </c>
      <c r="C250" t="s">
        <v>1160</v>
      </c>
      <c r="D250" s="1">
        <v>18.89</v>
      </c>
      <c r="E250" s="2">
        <v>7.55</v>
      </c>
      <c r="F250" s="2">
        <v>142.62</v>
      </c>
      <c r="G250" t="s">
        <v>1128</v>
      </c>
      <c r="H250" t="s">
        <v>1128</v>
      </c>
    </row>
    <row r="251" spans="1:8">
      <c r="A251" t="s">
        <v>1161</v>
      </c>
      <c r="B251" t="s">
        <v>1162</v>
      </c>
      <c r="C251" t="s">
        <v>1163</v>
      </c>
      <c r="D251" s="1">
        <v>24.72</v>
      </c>
      <c r="E251" s="2">
        <v>6.45</v>
      </c>
      <c r="F251" s="2">
        <v>159.44</v>
      </c>
      <c r="G251" t="s">
        <v>736</v>
      </c>
      <c r="H251" t="s">
        <v>736</v>
      </c>
    </row>
    <row r="252" spans="1:8">
      <c r="A252" t="s">
        <v>1164</v>
      </c>
      <c r="B252" t="s">
        <v>1165</v>
      </c>
      <c r="C252" t="s">
        <v>1166</v>
      </c>
      <c r="D252" s="1">
        <v>19.55</v>
      </c>
      <c r="E252" s="2">
        <v>5.15</v>
      </c>
      <c r="F252" s="2">
        <v>100.68</v>
      </c>
      <c r="G252" t="s">
        <v>1167</v>
      </c>
      <c r="H252" t="s">
        <v>1167</v>
      </c>
    </row>
    <row r="253" spans="1:8">
      <c r="A253" t="s">
        <v>1168</v>
      </c>
      <c r="B253" t="s">
        <v>1165</v>
      </c>
      <c r="C253" t="s">
        <v>1169</v>
      </c>
      <c r="D253" s="1">
        <v>19.44</v>
      </c>
      <c r="E253" s="2">
        <v>6.2</v>
      </c>
      <c r="F253" s="2">
        <v>120.53</v>
      </c>
      <c r="G253" t="s">
        <v>1167</v>
      </c>
      <c r="H253" t="s">
        <v>1167</v>
      </c>
    </row>
    <row r="254" spans="1:8">
      <c r="A254" t="s">
        <v>1170</v>
      </c>
      <c r="B254" t="s">
        <v>1171</v>
      </c>
      <c r="C254" t="s">
        <v>1172</v>
      </c>
      <c r="D254" s="1">
        <v>17.26</v>
      </c>
      <c r="E254" s="2">
        <v>4.95</v>
      </c>
      <c r="F254" s="2">
        <v>85.44</v>
      </c>
      <c r="G254" t="s">
        <v>603</v>
      </c>
      <c r="H254" t="s">
        <v>603</v>
      </c>
    </row>
    <row r="255" spans="1:8">
      <c r="A255" t="s">
        <v>1173</v>
      </c>
      <c r="B255" t="s">
        <v>1174</v>
      </c>
      <c r="C255" t="s">
        <v>1175</v>
      </c>
      <c r="D255" s="1">
        <v>17.08</v>
      </c>
      <c r="E255" s="2">
        <v>4.9</v>
      </c>
      <c r="F255" s="2">
        <v>83.69</v>
      </c>
      <c r="G255" t="s">
        <v>972</v>
      </c>
      <c r="H255" t="s">
        <v>972</v>
      </c>
    </row>
    <row r="256" spans="1:8">
      <c r="A256" t="s">
        <v>1176</v>
      </c>
      <c r="B256" t="s">
        <v>1174</v>
      </c>
      <c r="C256" t="s">
        <v>1177</v>
      </c>
      <c r="D256" s="1">
        <v>16.79</v>
      </c>
      <c r="E256" s="2">
        <v>3.7</v>
      </c>
      <c r="F256" s="2">
        <v>62.12</v>
      </c>
      <c r="G256" t="s">
        <v>814</v>
      </c>
      <c r="H256" t="s">
        <v>814</v>
      </c>
    </row>
    <row r="257" spans="1:8">
      <c r="A257" t="s">
        <v>1178</v>
      </c>
      <c r="B257" t="s">
        <v>1179</v>
      </c>
      <c r="C257" t="s">
        <v>1180</v>
      </c>
      <c r="D257" s="1">
        <v>14.81</v>
      </c>
      <c r="E257" s="2">
        <v>5.7</v>
      </c>
      <c r="F257" s="2">
        <v>84.42</v>
      </c>
      <c r="G257" t="s">
        <v>814</v>
      </c>
      <c r="H257" t="s">
        <v>814</v>
      </c>
    </row>
    <row r="258" spans="1:8">
      <c r="A258" t="s">
        <v>1181</v>
      </c>
      <c r="B258" t="s">
        <v>1182</v>
      </c>
      <c r="C258" t="s">
        <v>1183</v>
      </c>
      <c r="D258" s="1">
        <v>15.76</v>
      </c>
      <c r="E258" s="2">
        <v>5.95</v>
      </c>
      <c r="F258" s="2">
        <v>93.77</v>
      </c>
      <c r="G258" t="s">
        <v>814</v>
      </c>
      <c r="H258" t="s">
        <v>814</v>
      </c>
    </row>
    <row r="259" spans="1:8">
      <c r="A259" t="s">
        <v>1184</v>
      </c>
      <c r="B259" t="s">
        <v>1182</v>
      </c>
      <c r="C259" t="s">
        <v>1185</v>
      </c>
      <c r="D259" s="1">
        <v>16</v>
      </c>
      <c r="E259" s="2">
        <v>3.5</v>
      </c>
      <c r="F259" s="2">
        <v>56</v>
      </c>
      <c r="G259" t="s">
        <v>1186</v>
      </c>
      <c r="H259" t="s">
        <v>1186</v>
      </c>
    </row>
    <row r="260" spans="1:8">
      <c r="A260" t="s">
        <v>1187</v>
      </c>
      <c r="B260" t="s">
        <v>1182</v>
      </c>
      <c r="C260" t="s">
        <v>1188</v>
      </c>
      <c r="D260" s="1">
        <v>15.85</v>
      </c>
      <c r="E260" s="2">
        <v>4.4</v>
      </c>
      <c r="F260" s="2">
        <v>69.74</v>
      </c>
      <c r="G260" t="s">
        <v>1128</v>
      </c>
      <c r="H260" t="s">
        <v>1128</v>
      </c>
    </row>
    <row r="261" spans="1:8">
      <c r="A261" t="s">
        <v>1189</v>
      </c>
      <c r="B261" t="s">
        <v>1182</v>
      </c>
      <c r="C261" t="s">
        <v>1190</v>
      </c>
      <c r="D261" s="1">
        <v>16.73</v>
      </c>
      <c r="E261" s="2">
        <v>8.5</v>
      </c>
      <c r="F261" s="2">
        <v>142.21</v>
      </c>
      <c r="G261" t="s">
        <v>1054</v>
      </c>
      <c r="H261" t="s">
        <v>1054</v>
      </c>
    </row>
    <row r="262" spans="1:8">
      <c r="A262" t="s">
        <v>1191</v>
      </c>
      <c r="B262" t="s">
        <v>1182</v>
      </c>
      <c r="C262" t="s">
        <v>1192</v>
      </c>
      <c r="D262" s="1">
        <v>16.81</v>
      </c>
      <c r="E262" s="2">
        <v>5.7</v>
      </c>
      <c r="F262" s="2">
        <v>95.82</v>
      </c>
      <c r="G262" t="s">
        <v>1054</v>
      </c>
      <c r="H262" t="s">
        <v>1054</v>
      </c>
    </row>
    <row r="263" spans="1:8">
      <c r="A263" t="s">
        <v>1193</v>
      </c>
      <c r="B263" t="s">
        <v>1194</v>
      </c>
      <c r="C263" t="s">
        <v>1195</v>
      </c>
      <c r="D263" s="1">
        <v>14.42</v>
      </c>
      <c r="E263" s="2">
        <v>4.2</v>
      </c>
      <c r="F263" s="2">
        <v>60.56</v>
      </c>
      <c r="G263" t="s">
        <v>1196</v>
      </c>
      <c r="H263" t="s">
        <v>1196</v>
      </c>
    </row>
    <row r="264" spans="1:8">
      <c r="A264" t="s">
        <v>1197</v>
      </c>
      <c r="B264" t="s">
        <v>1198</v>
      </c>
      <c r="C264" t="s">
        <v>1199</v>
      </c>
      <c r="D264" s="1">
        <v>18.64</v>
      </c>
      <c r="E264" s="2">
        <v>3.5</v>
      </c>
      <c r="F264" s="2">
        <v>65.24</v>
      </c>
      <c r="G264" t="s">
        <v>758</v>
      </c>
      <c r="H264" t="s">
        <v>758</v>
      </c>
    </row>
    <row r="265" spans="1:8">
      <c r="A265" t="s">
        <v>1200</v>
      </c>
      <c r="B265" t="s">
        <v>1198</v>
      </c>
      <c r="C265" t="s">
        <v>1199</v>
      </c>
      <c r="D265" s="1">
        <v>18.7</v>
      </c>
      <c r="E265" s="2">
        <v>3.5</v>
      </c>
      <c r="F265" s="2">
        <v>65.45</v>
      </c>
      <c r="G265" t="s">
        <v>1196</v>
      </c>
      <c r="H265" t="s">
        <v>1196</v>
      </c>
    </row>
    <row r="266" spans="1:8">
      <c r="A266" t="s">
        <v>1201</v>
      </c>
      <c r="B266" t="s">
        <v>1198</v>
      </c>
      <c r="C266" t="s">
        <v>843</v>
      </c>
      <c r="D266" s="1">
        <v>18.82</v>
      </c>
      <c r="E266" s="2">
        <v>3.35</v>
      </c>
      <c r="F266" s="2">
        <v>63.05</v>
      </c>
      <c r="G266" t="s">
        <v>1202</v>
      </c>
      <c r="H266" t="s">
        <v>1202</v>
      </c>
    </row>
    <row r="267" spans="1:8">
      <c r="A267" t="s">
        <v>1203</v>
      </c>
      <c r="B267" t="s">
        <v>1198</v>
      </c>
      <c r="C267" t="s">
        <v>1204</v>
      </c>
      <c r="D267" s="1">
        <v>18.63</v>
      </c>
      <c r="E267" s="2">
        <v>6.4</v>
      </c>
      <c r="F267" s="2">
        <v>119.23</v>
      </c>
      <c r="G267" t="s">
        <v>1040</v>
      </c>
      <c r="H267" t="s">
        <v>1040</v>
      </c>
    </row>
    <row r="268" spans="1:8">
      <c r="A268" t="s">
        <v>1205</v>
      </c>
      <c r="B268" t="s">
        <v>245</v>
      </c>
      <c r="C268" t="s">
        <v>1206</v>
      </c>
      <c r="D268" s="1">
        <v>17.64</v>
      </c>
      <c r="E268" s="2">
        <v>5.15</v>
      </c>
      <c r="F268" s="2">
        <v>90.85</v>
      </c>
      <c r="G268" t="s">
        <v>1202</v>
      </c>
      <c r="H268" t="s">
        <v>1202</v>
      </c>
    </row>
    <row r="269" spans="1:8">
      <c r="A269" t="s">
        <v>1207</v>
      </c>
      <c r="B269" t="s">
        <v>245</v>
      </c>
      <c r="C269" t="s">
        <v>1208</v>
      </c>
      <c r="D269" s="1">
        <v>1</v>
      </c>
      <c r="E269" s="2">
        <v>45</v>
      </c>
      <c r="F269" s="2">
        <v>45</v>
      </c>
      <c r="G269" t="s">
        <v>603</v>
      </c>
      <c r="H269" t="s">
        <v>603</v>
      </c>
    </row>
    <row r="270" spans="1:8">
      <c r="A270" t="s">
        <v>1209</v>
      </c>
      <c r="B270" t="s">
        <v>245</v>
      </c>
      <c r="C270" t="s">
        <v>1210</v>
      </c>
      <c r="D270" s="1">
        <v>17.83</v>
      </c>
      <c r="E270" s="2">
        <v>5.15</v>
      </c>
      <c r="F270" s="2">
        <v>91.82</v>
      </c>
      <c r="G270" t="s">
        <v>901</v>
      </c>
      <c r="H270" t="s">
        <v>901</v>
      </c>
    </row>
    <row r="271" spans="1:8">
      <c r="A271" t="s">
        <v>1211</v>
      </c>
      <c r="B271" t="s">
        <v>245</v>
      </c>
      <c r="C271" t="s">
        <v>1212</v>
      </c>
      <c r="D271" s="1">
        <v>17.83</v>
      </c>
      <c r="E271" s="2">
        <v>4.4</v>
      </c>
      <c r="F271" s="2">
        <v>78.45</v>
      </c>
      <c r="G271" t="s">
        <v>881</v>
      </c>
      <c r="H271" t="s">
        <v>881</v>
      </c>
    </row>
    <row r="272" spans="1:8">
      <c r="A272" t="s">
        <v>1213</v>
      </c>
      <c r="B272" t="s">
        <v>1214</v>
      </c>
      <c r="C272" t="s">
        <v>1215</v>
      </c>
      <c r="D272" s="1">
        <v>13.82</v>
      </c>
      <c r="E272" s="2">
        <v>4.7</v>
      </c>
      <c r="F272" s="2">
        <v>64.95</v>
      </c>
      <c r="G272" t="s">
        <v>1065</v>
      </c>
      <c r="H272" t="s">
        <v>1065</v>
      </c>
    </row>
    <row r="273" spans="1:8">
      <c r="A273" t="s">
        <v>1216</v>
      </c>
      <c r="B273" t="s">
        <v>1214</v>
      </c>
      <c r="C273" t="s">
        <v>1217</v>
      </c>
      <c r="D273" s="1">
        <v>13.02</v>
      </c>
      <c r="E273" s="2">
        <v>7.25</v>
      </c>
      <c r="F273" s="2">
        <v>94.4</v>
      </c>
      <c r="G273" t="s">
        <v>1218</v>
      </c>
      <c r="H273" t="s">
        <v>1218</v>
      </c>
    </row>
    <row r="274" spans="1:8">
      <c r="A274" t="s">
        <v>1219</v>
      </c>
      <c r="B274" t="s">
        <v>1214</v>
      </c>
      <c r="C274" t="s">
        <v>1220</v>
      </c>
      <c r="D274" s="1">
        <v>13.05</v>
      </c>
      <c r="E274" s="2">
        <v>6.95</v>
      </c>
      <c r="F274" s="2">
        <v>90.7</v>
      </c>
      <c r="G274" t="s">
        <v>1218</v>
      </c>
      <c r="H274" t="s">
        <v>1218</v>
      </c>
    </row>
    <row r="275" spans="1:8">
      <c r="A275" t="s">
        <v>1221</v>
      </c>
      <c r="B275" t="s">
        <v>1214</v>
      </c>
      <c r="C275" t="s">
        <v>1222</v>
      </c>
      <c r="D275" s="1">
        <v>13.08</v>
      </c>
      <c r="E275" s="2">
        <v>3.7</v>
      </c>
      <c r="F275" s="2">
        <v>48.4</v>
      </c>
      <c r="G275" t="s">
        <v>1218</v>
      </c>
      <c r="H275" t="s">
        <v>1218</v>
      </c>
    </row>
    <row r="276" spans="1:8">
      <c r="A276" t="s">
        <v>1223</v>
      </c>
      <c r="B276" t="s">
        <v>1214</v>
      </c>
      <c r="C276" t="s">
        <v>1224</v>
      </c>
      <c r="D276" s="1">
        <v>13.06</v>
      </c>
      <c r="E276" s="2">
        <v>5.45</v>
      </c>
      <c r="F276" s="2">
        <v>71.18</v>
      </c>
      <c r="G276" t="s">
        <v>1218</v>
      </c>
      <c r="H276" t="s">
        <v>1218</v>
      </c>
    </row>
    <row r="277" spans="1:8">
      <c r="A277" t="s">
        <v>1225</v>
      </c>
      <c r="B277" t="s">
        <v>1214</v>
      </c>
      <c r="C277" t="s">
        <v>1226</v>
      </c>
      <c r="D277" s="1">
        <v>14.46</v>
      </c>
      <c r="E277" s="2">
        <v>5.7</v>
      </c>
      <c r="F277" s="2">
        <v>82.42</v>
      </c>
      <c r="G277" t="s">
        <v>603</v>
      </c>
      <c r="H277" t="s">
        <v>603</v>
      </c>
    </row>
    <row r="278" spans="1:8">
      <c r="A278" t="s">
        <v>1227</v>
      </c>
      <c r="B278" t="s">
        <v>1228</v>
      </c>
      <c r="C278" t="s">
        <v>1229</v>
      </c>
      <c r="D278" s="1">
        <v>15.14</v>
      </c>
      <c r="E278" s="2">
        <v>7.75</v>
      </c>
      <c r="F278" s="2">
        <v>117.34</v>
      </c>
      <c r="G278" t="s">
        <v>1202</v>
      </c>
      <c r="H278" t="s">
        <v>1202</v>
      </c>
    </row>
    <row r="279" spans="1:8">
      <c r="A279" t="s">
        <v>1230</v>
      </c>
      <c r="B279" t="s">
        <v>1231</v>
      </c>
      <c r="C279" t="s">
        <v>1232</v>
      </c>
      <c r="D279" s="1">
        <v>16.9</v>
      </c>
      <c r="E279" s="2">
        <v>5.15</v>
      </c>
      <c r="F279" s="2">
        <v>87.04</v>
      </c>
      <c r="G279" t="s">
        <v>758</v>
      </c>
      <c r="H279" t="s">
        <v>758</v>
      </c>
    </row>
    <row r="280" spans="1:8">
      <c r="A280" t="s">
        <v>1233</v>
      </c>
      <c r="B280" t="s">
        <v>1234</v>
      </c>
      <c r="C280" t="s">
        <v>1235</v>
      </c>
      <c r="D280" s="1">
        <v>17.35</v>
      </c>
      <c r="E280" s="2">
        <v>5.15</v>
      </c>
      <c r="F280" s="2">
        <v>89.35</v>
      </c>
      <c r="G280" t="s">
        <v>789</v>
      </c>
      <c r="H280" t="s">
        <v>789</v>
      </c>
    </row>
    <row r="281" spans="1:8">
      <c r="A281" t="s">
        <v>1236</v>
      </c>
      <c r="B281" t="s">
        <v>1237</v>
      </c>
      <c r="C281" t="s">
        <v>1238</v>
      </c>
      <c r="D281" s="1">
        <v>20.6</v>
      </c>
      <c r="E281" s="2">
        <v>3.1</v>
      </c>
      <c r="F281" s="2">
        <v>63.86</v>
      </c>
      <c r="G281" t="s">
        <v>1239</v>
      </c>
      <c r="H281" t="s">
        <v>1239</v>
      </c>
    </row>
    <row r="282" spans="1:8">
      <c r="A282" t="s">
        <v>1240</v>
      </c>
      <c r="B282" t="s">
        <v>1237</v>
      </c>
      <c r="C282" t="s">
        <v>1241</v>
      </c>
      <c r="D282" s="1">
        <v>19.52</v>
      </c>
      <c r="E282" s="2">
        <v>5.45</v>
      </c>
      <c r="F282" s="2">
        <v>106.38</v>
      </c>
      <c r="G282" t="s">
        <v>1145</v>
      </c>
      <c r="H282" t="s">
        <v>1145</v>
      </c>
    </row>
    <row r="283" spans="1:8">
      <c r="A283" t="s">
        <v>1242</v>
      </c>
      <c r="B283" t="s">
        <v>1237</v>
      </c>
      <c r="C283" t="s">
        <v>923</v>
      </c>
      <c r="D283" s="1">
        <v>1</v>
      </c>
      <c r="E283" s="2">
        <v>325</v>
      </c>
      <c r="F283" s="2">
        <v>325</v>
      </c>
      <c r="G283" t="s">
        <v>684</v>
      </c>
      <c r="H283" t="s">
        <v>684</v>
      </c>
    </row>
    <row r="284" spans="1:8">
      <c r="A284" t="s">
        <v>1243</v>
      </c>
      <c r="B284" t="s">
        <v>1237</v>
      </c>
      <c r="C284" t="s">
        <v>600</v>
      </c>
      <c r="D284" s="1">
        <v>19.71</v>
      </c>
      <c r="E284" s="2">
        <v>4.7</v>
      </c>
      <c r="F284" s="2">
        <v>92.64</v>
      </c>
      <c r="G284" t="s">
        <v>564</v>
      </c>
      <c r="H284" t="s">
        <v>564</v>
      </c>
    </row>
    <row r="285" spans="1:8">
      <c r="A285" t="s">
        <v>1244</v>
      </c>
      <c r="B285" t="s">
        <v>1245</v>
      </c>
      <c r="C285" t="s">
        <v>923</v>
      </c>
      <c r="D285" s="1">
        <v>1</v>
      </c>
      <c r="E285" s="2">
        <v>520</v>
      </c>
      <c r="F285" s="2">
        <v>520</v>
      </c>
      <c r="G285" t="s">
        <v>684</v>
      </c>
      <c r="H285" t="s">
        <v>684</v>
      </c>
    </row>
    <row r="286" spans="1:8">
      <c r="A286" t="s">
        <v>1246</v>
      </c>
      <c r="B286" t="s">
        <v>1245</v>
      </c>
      <c r="C286" t="s">
        <v>923</v>
      </c>
      <c r="D286" s="1">
        <v>1</v>
      </c>
      <c r="E286" s="2">
        <v>325</v>
      </c>
      <c r="F286" s="2">
        <v>325</v>
      </c>
      <c r="G286" t="s">
        <v>684</v>
      </c>
      <c r="H286" t="s">
        <v>684</v>
      </c>
    </row>
    <row r="287" spans="1:8">
      <c r="A287" t="s">
        <v>1247</v>
      </c>
      <c r="B287" t="s">
        <v>1245</v>
      </c>
      <c r="C287" t="s">
        <v>1248</v>
      </c>
      <c r="D287" s="1">
        <v>17.69</v>
      </c>
      <c r="E287" s="2">
        <v>5.2</v>
      </c>
      <c r="F287" s="2">
        <v>91.99</v>
      </c>
      <c r="G287" t="s">
        <v>564</v>
      </c>
      <c r="H287" t="s">
        <v>564</v>
      </c>
    </row>
    <row r="288" spans="1:8">
      <c r="A288" t="s">
        <v>1249</v>
      </c>
      <c r="B288" t="s">
        <v>1250</v>
      </c>
      <c r="C288" t="s">
        <v>1251</v>
      </c>
      <c r="D288" s="1">
        <v>17.38</v>
      </c>
      <c r="E288" s="2">
        <v>3.95</v>
      </c>
      <c r="F288" s="2">
        <v>68.65</v>
      </c>
      <c r="G288" t="s">
        <v>1086</v>
      </c>
      <c r="H288" t="s">
        <v>1086</v>
      </c>
    </row>
    <row r="289" spans="1:8">
      <c r="A289" t="s">
        <v>1252</v>
      </c>
      <c r="B289" t="s">
        <v>1250</v>
      </c>
      <c r="C289" t="s">
        <v>923</v>
      </c>
      <c r="D289" s="1">
        <v>1</v>
      </c>
      <c r="E289" s="2">
        <v>585</v>
      </c>
      <c r="F289" s="2">
        <v>585</v>
      </c>
      <c r="G289" t="s">
        <v>684</v>
      </c>
      <c r="H289" t="s">
        <v>684</v>
      </c>
    </row>
    <row r="290" spans="1:8">
      <c r="A290" t="s">
        <v>1253</v>
      </c>
      <c r="B290" t="s">
        <v>456</v>
      </c>
      <c r="C290" t="s">
        <v>1254</v>
      </c>
      <c r="D290" s="1">
        <v>17.85</v>
      </c>
      <c r="E290" s="2">
        <v>5.95</v>
      </c>
      <c r="F290" s="2">
        <v>106.21</v>
      </c>
      <c r="G290" t="s">
        <v>1255</v>
      </c>
      <c r="H290" t="s">
        <v>1255</v>
      </c>
    </row>
    <row r="291" spans="1:8">
      <c r="A291" t="s">
        <v>1256</v>
      </c>
      <c r="B291" t="s">
        <v>456</v>
      </c>
      <c r="C291" t="s">
        <v>1257</v>
      </c>
      <c r="D291" s="1">
        <v>20.53</v>
      </c>
      <c r="E291" s="2">
        <v>3.5</v>
      </c>
      <c r="F291" s="2">
        <v>71.86</v>
      </c>
      <c r="G291" t="s">
        <v>713</v>
      </c>
      <c r="H291" t="s">
        <v>714</v>
      </c>
    </row>
    <row r="292" spans="1:8">
      <c r="A292" t="s">
        <v>1258</v>
      </c>
      <c r="B292" t="s">
        <v>456</v>
      </c>
      <c r="C292" t="s">
        <v>1259</v>
      </c>
      <c r="D292" s="1">
        <v>20.28</v>
      </c>
      <c r="E292" s="2">
        <v>3.25</v>
      </c>
      <c r="F292" s="2">
        <v>65.91</v>
      </c>
      <c r="G292" t="s">
        <v>1260</v>
      </c>
      <c r="H292" t="s">
        <v>1260</v>
      </c>
    </row>
    <row r="293" spans="1:8">
      <c r="A293" t="s">
        <v>1261</v>
      </c>
      <c r="B293" t="s">
        <v>456</v>
      </c>
      <c r="C293" t="s">
        <v>1262</v>
      </c>
      <c r="D293" s="1">
        <v>19.57</v>
      </c>
      <c r="E293" s="2">
        <v>3.95</v>
      </c>
      <c r="F293" s="2">
        <v>77.3</v>
      </c>
      <c r="G293" t="s">
        <v>867</v>
      </c>
      <c r="H293" t="s">
        <v>867</v>
      </c>
    </row>
    <row r="294" spans="1:8">
      <c r="A294" t="s">
        <v>1263</v>
      </c>
      <c r="B294" t="s">
        <v>1264</v>
      </c>
      <c r="C294" t="s">
        <v>1265</v>
      </c>
      <c r="D294" s="1">
        <v>20.34</v>
      </c>
      <c r="E294" s="2">
        <v>4.2</v>
      </c>
      <c r="F294" s="2">
        <v>85.43</v>
      </c>
      <c r="G294" t="s">
        <v>575</v>
      </c>
      <c r="H294" t="s">
        <v>575</v>
      </c>
    </row>
    <row r="295" spans="1:8">
      <c r="A295" t="s">
        <v>1266</v>
      </c>
      <c r="B295" t="s">
        <v>1264</v>
      </c>
      <c r="C295" t="s">
        <v>1267</v>
      </c>
      <c r="D295" s="1">
        <v>20.32</v>
      </c>
      <c r="E295" s="2">
        <v>6.4</v>
      </c>
      <c r="F295" s="2">
        <v>130.05</v>
      </c>
      <c r="G295" t="s">
        <v>901</v>
      </c>
      <c r="H295" t="s">
        <v>901</v>
      </c>
    </row>
    <row r="296" spans="1:8">
      <c r="A296" t="s">
        <v>1268</v>
      </c>
      <c r="B296" t="s">
        <v>1264</v>
      </c>
      <c r="C296" t="s">
        <v>1269</v>
      </c>
      <c r="D296" s="1">
        <v>18.44</v>
      </c>
      <c r="E296" s="2">
        <v>5.95</v>
      </c>
      <c r="F296" s="2">
        <v>109.72</v>
      </c>
      <c r="G296" t="s">
        <v>870</v>
      </c>
      <c r="H296" t="s">
        <v>870</v>
      </c>
    </row>
    <row r="297" spans="1:8">
      <c r="A297" t="s">
        <v>1270</v>
      </c>
      <c r="B297" t="s">
        <v>1271</v>
      </c>
      <c r="C297" t="s">
        <v>1272</v>
      </c>
      <c r="D297" s="1">
        <v>18.74</v>
      </c>
      <c r="E297" s="2">
        <v>4.2</v>
      </c>
      <c r="F297" s="2">
        <v>78.71</v>
      </c>
      <c r="G297" t="s">
        <v>1273</v>
      </c>
      <c r="H297" t="s">
        <v>1273</v>
      </c>
    </row>
    <row r="298" spans="1:8">
      <c r="A298" t="s">
        <v>1274</v>
      </c>
      <c r="B298" t="s">
        <v>1271</v>
      </c>
      <c r="C298" t="s">
        <v>1275</v>
      </c>
      <c r="D298" s="1">
        <v>19.13</v>
      </c>
      <c r="E298" s="2">
        <v>4.2</v>
      </c>
      <c r="F298" s="2">
        <v>80.35</v>
      </c>
      <c r="G298" t="s">
        <v>1276</v>
      </c>
      <c r="H298" t="s">
        <v>1276</v>
      </c>
    </row>
    <row r="299" spans="1:8">
      <c r="A299" t="s">
        <v>1277</v>
      </c>
      <c r="B299" t="s">
        <v>1271</v>
      </c>
      <c r="C299" t="s">
        <v>1278</v>
      </c>
      <c r="D299" s="1">
        <v>18.82</v>
      </c>
      <c r="E299" s="2">
        <v>5.45</v>
      </c>
      <c r="F299" s="2">
        <v>102.57</v>
      </c>
      <c r="G299" t="s">
        <v>894</v>
      </c>
      <c r="H299" t="s">
        <v>894</v>
      </c>
    </row>
    <row r="300" spans="1:8">
      <c r="A300" t="s">
        <v>1279</v>
      </c>
      <c r="B300" t="s">
        <v>1271</v>
      </c>
      <c r="C300" t="s">
        <v>1099</v>
      </c>
      <c r="D300" s="1">
        <v>16.51</v>
      </c>
      <c r="E300" s="2">
        <v>5.7</v>
      </c>
      <c r="F300" s="2">
        <v>94.11</v>
      </c>
      <c r="G300" t="s">
        <v>972</v>
      </c>
      <c r="H300" t="s">
        <v>972</v>
      </c>
    </row>
    <row r="301" spans="1:8">
      <c r="A301" t="s">
        <v>1280</v>
      </c>
      <c r="B301" t="s">
        <v>1271</v>
      </c>
      <c r="C301" t="s">
        <v>1281</v>
      </c>
      <c r="D301" s="1">
        <v>17.49</v>
      </c>
      <c r="E301" s="2">
        <v>3.7</v>
      </c>
      <c r="F301" s="2">
        <v>64.71</v>
      </c>
      <c r="G301" t="s">
        <v>1282</v>
      </c>
      <c r="H301" t="s">
        <v>1282</v>
      </c>
    </row>
    <row r="302" spans="1:8">
      <c r="A302" t="s">
        <v>1283</v>
      </c>
      <c r="B302" t="s">
        <v>1271</v>
      </c>
      <c r="C302" t="s">
        <v>1284</v>
      </c>
      <c r="D302" s="1">
        <v>17.44</v>
      </c>
      <c r="E302" s="2">
        <v>5.7</v>
      </c>
      <c r="F302" s="2">
        <v>99.41</v>
      </c>
      <c r="G302" t="s">
        <v>733</v>
      </c>
      <c r="H302" t="s">
        <v>733</v>
      </c>
    </row>
    <row r="303" spans="1:8">
      <c r="A303" t="s">
        <v>1285</v>
      </c>
      <c r="B303" t="s">
        <v>1286</v>
      </c>
      <c r="C303" t="s">
        <v>1287</v>
      </c>
      <c r="D303" s="1">
        <v>21.15</v>
      </c>
      <c r="E303" s="2">
        <v>4.2</v>
      </c>
      <c r="F303" s="2">
        <v>88.83</v>
      </c>
      <c r="G303" t="s">
        <v>1282</v>
      </c>
      <c r="H303" t="s">
        <v>1282</v>
      </c>
    </row>
    <row r="304" spans="1:8">
      <c r="A304" t="s">
        <v>1288</v>
      </c>
      <c r="B304" t="s">
        <v>506</v>
      </c>
      <c r="C304" t="s">
        <v>1238</v>
      </c>
      <c r="D304" s="1">
        <v>22.4</v>
      </c>
      <c r="E304" s="2">
        <v>3.1</v>
      </c>
      <c r="F304" s="2">
        <v>69.44</v>
      </c>
      <c r="G304" t="s">
        <v>581</v>
      </c>
      <c r="H304" t="s">
        <v>581</v>
      </c>
    </row>
    <row r="305" spans="1:8">
      <c r="A305" t="s">
        <v>1289</v>
      </c>
      <c r="B305" t="s">
        <v>506</v>
      </c>
      <c r="C305" t="s">
        <v>1290</v>
      </c>
      <c r="D305" s="1">
        <v>20.44</v>
      </c>
      <c r="E305" s="2">
        <v>3.45</v>
      </c>
      <c r="F305" s="2">
        <v>70.52</v>
      </c>
      <c r="G305" t="s">
        <v>878</v>
      </c>
      <c r="H305" t="s">
        <v>878</v>
      </c>
    </row>
    <row r="306" spans="1:8">
      <c r="A306" t="s">
        <v>1291</v>
      </c>
      <c r="B306" t="s">
        <v>506</v>
      </c>
      <c r="C306" t="s">
        <v>1292</v>
      </c>
      <c r="D306" s="1">
        <v>19.41</v>
      </c>
      <c r="E306" s="2">
        <v>3.95</v>
      </c>
      <c r="F306" s="2">
        <v>76.67</v>
      </c>
      <c r="G306" t="s">
        <v>1293</v>
      </c>
      <c r="H306" t="s">
        <v>1293</v>
      </c>
    </row>
    <row r="307" spans="1:8">
      <c r="A307" t="s">
        <v>1294</v>
      </c>
      <c r="B307" t="s">
        <v>506</v>
      </c>
      <c r="C307" t="s">
        <v>1295</v>
      </c>
      <c r="D307" s="1">
        <v>1</v>
      </c>
      <c r="E307" s="2">
        <v>125</v>
      </c>
      <c r="F307" s="2">
        <v>125</v>
      </c>
      <c r="G307" t="s">
        <v>1089</v>
      </c>
      <c r="H307" t="s">
        <v>1089</v>
      </c>
    </row>
    <row r="308" spans="1:8">
      <c r="A308" t="s">
        <v>1296</v>
      </c>
      <c r="B308" t="s">
        <v>1297</v>
      </c>
      <c r="C308" t="s">
        <v>1298</v>
      </c>
      <c r="D308" s="1">
        <v>18.78</v>
      </c>
      <c r="E308" s="2">
        <v>5.7</v>
      </c>
      <c r="F308" s="2">
        <v>107.05</v>
      </c>
      <c r="G308" t="s">
        <v>972</v>
      </c>
      <c r="H308" t="s">
        <v>972</v>
      </c>
    </row>
    <row r="309" spans="1:8">
      <c r="A309" t="s">
        <v>1299</v>
      </c>
      <c r="B309" t="s">
        <v>1300</v>
      </c>
      <c r="C309" t="s">
        <v>1301</v>
      </c>
      <c r="D309" s="1">
        <v>19.44</v>
      </c>
      <c r="E309" s="2">
        <v>4.7</v>
      </c>
      <c r="F309" s="2">
        <v>91.37</v>
      </c>
      <c r="G309" t="s">
        <v>1302</v>
      </c>
      <c r="H309" t="s">
        <v>1302</v>
      </c>
    </row>
    <row r="310" spans="1:8">
      <c r="A310" t="s">
        <v>1303</v>
      </c>
      <c r="B310" t="s">
        <v>1300</v>
      </c>
      <c r="C310" t="s">
        <v>748</v>
      </c>
      <c r="D310" s="1">
        <v>22.53</v>
      </c>
      <c r="E310" s="2">
        <v>4.15</v>
      </c>
      <c r="F310" s="2">
        <v>93.5</v>
      </c>
      <c r="G310" t="s">
        <v>1002</v>
      </c>
      <c r="H310" t="s">
        <v>1002</v>
      </c>
    </row>
    <row r="311" spans="1:8">
      <c r="A311" t="s">
        <v>1304</v>
      </c>
      <c r="B311" t="s">
        <v>1300</v>
      </c>
      <c r="C311" t="s">
        <v>1305</v>
      </c>
      <c r="D311" s="1">
        <v>19.85</v>
      </c>
      <c r="E311" s="2">
        <v>3.95</v>
      </c>
      <c r="F311" s="2">
        <v>78.41</v>
      </c>
      <c r="G311" t="s">
        <v>805</v>
      </c>
      <c r="H311" t="s">
        <v>805</v>
      </c>
    </row>
    <row r="312" spans="1:8">
      <c r="A312" t="s">
        <v>1306</v>
      </c>
      <c r="B312" t="s">
        <v>1300</v>
      </c>
      <c r="C312" t="s">
        <v>1307</v>
      </c>
      <c r="D312" s="1">
        <v>20.35</v>
      </c>
      <c r="E312" s="2">
        <v>5.7</v>
      </c>
      <c r="F312" s="2">
        <v>116</v>
      </c>
      <c r="G312" t="s">
        <v>736</v>
      </c>
      <c r="H312" t="s">
        <v>736</v>
      </c>
    </row>
    <row r="313" spans="1:8">
      <c r="A313" t="s">
        <v>1308</v>
      </c>
      <c r="B313" t="s">
        <v>1300</v>
      </c>
      <c r="C313" t="s">
        <v>1309</v>
      </c>
      <c r="D313" s="1">
        <v>20.73</v>
      </c>
      <c r="E313" s="2">
        <v>5.95</v>
      </c>
      <c r="F313" s="2">
        <v>123.34</v>
      </c>
      <c r="G313" t="s">
        <v>1260</v>
      </c>
      <c r="H313" t="s">
        <v>1260</v>
      </c>
    </row>
    <row r="314" spans="1:8">
      <c r="A314" t="s">
        <v>1310</v>
      </c>
      <c r="B314" t="s">
        <v>1311</v>
      </c>
      <c r="C314" t="s">
        <v>1312</v>
      </c>
      <c r="D314" s="1">
        <v>20.62</v>
      </c>
      <c r="E314" s="2">
        <v>5.95</v>
      </c>
      <c r="F314" s="2">
        <v>122.69</v>
      </c>
      <c r="G314" t="s">
        <v>789</v>
      </c>
      <c r="H314" t="s">
        <v>789</v>
      </c>
    </row>
    <row r="315" spans="1:8">
      <c r="A315" t="s">
        <v>1313</v>
      </c>
      <c r="B315" t="s">
        <v>1311</v>
      </c>
      <c r="C315" t="s">
        <v>1314</v>
      </c>
      <c r="D315" s="1">
        <v>20.61</v>
      </c>
      <c r="E315" s="2">
        <v>6.2</v>
      </c>
      <c r="F315" s="2">
        <v>127.78</v>
      </c>
      <c r="G315" t="s">
        <v>758</v>
      </c>
      <c r="H315" t="s">
        <v>758</v>
      </c>
    </row>
    <row r="316" spans="1:8">
      <c r="A316" t="s">
        <v>1315</v>
      </c>
      <c r="B316" t="s">
        <v>1311</v>
      </c>
      <c r="C316" t="s">
        <v>1316</v>
      </c>
      <c r="D316" s="1">
        <v>20.59</v>
      </c>
      <c r="E316" s="2">
        <v>4.95</v>
      </c>
      <c r="F316" s="2">
        <v>101.92</v>
      </c>
      <c r="G316" t="s">
        <v>1317</v>
      </c>
      <c r="H316" t="s">
        <v>1317</v>
      </c>
    </row>
    <row r="317" spans="1:8">
      <c r="A317" t="s">
        <v>1318</v>
      </c>
      <c r="B317" t="s">
        <v>1311</v>
      </c>
      <c r="C317" t="s">
        <v>1319</v>
      </c>
      <c r="D317" s="1">
        <v>20.61</v>
      </c>
      <c r="E317" s="2">
        <v>4.95</v>
      </c>
      <c r="F317" s="2">
        <v>102.02</v>
      </c>
      <c r="G317" t="s">
        <v>1317</v>
      </c>
      <c r="H317" t="s">
        <v>1317</v>
      </c>
    </row>
    <row r="318" spans="1:8">
      <c r="A318" t="s">
        <v>1320</v>
      </c>
      <c r="B318" t="s">
        <v>1321</v>
      </c>
      <c r="C318" t="s">
        <v>923</v>
      </c>
      <c r="D318" s="1">
        <v>1</v>
      </c>
      <c r="E318" s="2">
        <v>520</v>
      </c>
      <c r="F318" s="2">
        <v>520</v>
      </c>
      <c r="G318" t="s">
        <v>684</v>
      </c>
      <c r="H318" t="s">
        <v>684</v>
      </c>
    </row>
    <row r="319" spans="1:8">
      <c r="A319" t="s">
        <v>1322</v>
      </c>
      <c r="B319" t="s">
        <v>1323</v>
      </c>
      <c r="C319" t="s">
        <v>1324</v>
      </c>
      <c r="D319" s="1">
        <v>1</v>
      </c>
      <c r="E319" s="2">
        <v>80</v>
      </c>
      <c r="F319" s="2">
        <v>80</v>
      </c>
      <c r="G319" t="s">
        <v>889</v>
      </c>
      <c r="H319" t="s">
        <v>889</v>
      </c>
    </row>
    <row r="320" spans="1:8">
      <c r="A320" t="s">
        <v>1325</v>
      </c>
      <c r="B320" t="s">
        <v>1323</v>
      </c>
      <c r="C320" t="s">
        <v>891</v>
      </c>
      <c r="D320" s="1">
        <v>23.07</v>
      </c>
      <c r="E320" s="2">
        <v>6.15</v>
      </c>
      <c r="F320" s="2">
        <v>141.88</v>
      </c>
      <c r="G320" t="s">
        <v>889</v>
      </c>
      <c r="H320" t="s">
        <v>889</v>
      </c>
    </row>
    <row r="321" spans="1:8">
      <c r="A321" t="s">
        <v>1326</v>
      </c>
      <c r="B321" t="s">
        <v>1323</v>
      </c>
      <c r="C321" t="s">
        <v>1324</v>
      </c>
      <c r="D321" s="1">
        <v>1</v>
      </c>
      <c r="E321" s="2">
        <v>103.5</v>
      </c>
      <c r="F321" s="2">
        <v>103.5</v>
      </c>
      <c r="G321" t="s">
        <v>676</v>
      </c>
      <c r="H321" t="s">
        <v>676</v>
      </c>
    </row>
    <row r="322" spans="1:8">
      <c r="A322" t="s">
        <v>1327</v>
      </c>
      <c r="B322" t="s">
        <v>1323</v>
      </c>
      <c r="C322" t="s">
        <v>1328</v>
      </c>
      <c r="D322" s="1">
        <v>1</v>
      </c>
      <c r="E322" s="2">
        <v>100</v>
      </c>
      <c r="F322" s="2">
        <v>100</v>
      </c>
      <c r="G322" t="s">
        <v>878</v>
      </c>
      <c r="H322" t="s">
        <v>878</v>
      </c>
    </row>
    <row r="323" spans="1:8">
      <c r="A323" t="s">
        <v>1329</v>
      </c>
      <c r="B323" t="s">
        <v>1323</v>
      </c>
      <c r="C323" t="s">
        <v>1330</v>
      </c>
      <c r="D323" s="1">
        <v>1</v>
      </c>
      <c r="E323" s="2">
        <v>166</v>
      </c>
      <c r="F323" s="2">
        <v>166</v>
      </c>
      <c r="G323" t="s">
        <v>878</v>
      </c>
      <c r="H323" t="s">
        <v>878</v>
      </c>
    </row>
    <row r="324" spans="1:8">
      <c r="A324" t="s">
        <v>1331</v>
      </c>
      <c r="B324" t="s">
        <v>1323</v>
      </c>
      <c r="C324" t="s">
        <v>1332</v>
      </c>
      <c r="D324" s="1">
        <v>18.7</v>
      </c>
      <c r="E324" s="2">
        <v>5.95</v>
      </c>
      <c r="F324" s="2">
        <v>111.27</v>
      </c>
      <c r="G324" t="s">
        <v>1051</v>
      </c>
      <c r="H324" t="s">
        <v>1051</v>
      </c>
    </row>
    <row r="325" spans="1:8">
      <c r="A325" t="s">
        <v>1333</v>
      </c>
      <c r="B325" t="s">
        <v>1334</v>
      </c>
      <c r="C325" t="s">
        <v>923</v>
      </c>
      <c r="D325" s="1">
        <v>1</v>
      </c>
      <c r="E325" s="2">
        <v>585</v>
      </c>
      <c r="F325" s="2">
        <v>585</v>
      </c>
      <c r="G325" t="s">
        <v>684</v>
      </c>
      <c r="H325" t="s">
        <v>684</v>
      </c>
    </row>
    <row r="326" spans="1:8">
      <c r="A326" t="s">
        <v>1335</v>
      </c>
      <c r="B326" t="s">
        <v>1334</v>
      </c>
      <c r="C326" t="s">
        <v>923</v>
      </c>
      <c r="D326" s="1">
        <v>8</v>
      </c>
      <c r="E326" s="2">
        <v>520</v>
      </c>
      <c r="F326" s="2">
        <v>4160</v>
      </c>
      <c r="G326" t="s">
        <v>684</v>
      </c>
      <c r="H326" t="s">
        <v>684</v>
      </c>
    </row>
    <row r="327" spans="1:8">
      <c r="A327" t="s">
        <v>1336</v>
      </c>
      <c r="B327" t="s">
        <v>1337</v>
      </c>
      <c r="C327" t="s">
        <v>1338</v>
      </c>
      <c r="D327" s="1">
        <v>18.72</v>
      </c>
      <c r="E327" s="2">
        <v>4.55</v>
      </c>
      <c r="F327" s="2">
        <v>85.18</v>
      </c>
      <c r="G327" t="s">
        <v>834</v>
      </c>
      <c r="H327" t="s">
        <v>834</v>
      </c>
    </row>
    <row r="328" spans="1:8">
      <c r="A328" t="s">
        <v>1339</v>
      </c>
      <c r="B328" t="s">
        <v>1337</v>
      </c>
      <c r="C328" t="s">
        <v>1340</v>
      </c>
      <c r="D328" s="1">
        <v>20.7</v>
      </c>
      <c r="E328" s="2">
        <v>4.15</v>
      </c>
      <c r="F328" s="2">
        <v>85.91</v>
      </c>
      <c r="G328" t="s">
        <v>1341</v>
      </c>
      <c r="H328" t="s">
        <v>1341</v>
      </c>
    </row>
    <row r="329" spans="1:8">
      <c r="A329" t="s">
        <v>1342</v>
      </c>
      <c r="B329" t="s">
        <v>1337</v>
      </c>
      <c r="C329" t="s">
        <v>1343</v>
      </c>
      <c r="D329" s="1">
        <v>20.92</v>
      </c>
      <c r="E329" s="2">
        <v>4.7</v>
      </c>
      <c r="F329" s="2">
        <v>98.32</v>
      </c>
      <c r="G329" t="s">
        <v>1344</v>
      </c>
      <c r="H329" t="s">
        <v>1344</v>
      </c>
    </row>
    <row r="330" spans="1:8">
      <c r="A330" t="s">
        <v>1345</v>
      </c>
      <c r="B330" t="s">
        <v>1346</v>
      </c>
      <c r="C330" t="s">
        <v>1347</v>
      </c>
      <c r="D330" s="1">
        <v>18.36</v>
      </c>
      <c r="E330" s="2">
        <v>4.2</v>
      </c>
      <c r="F330" s="2">
        <v>77.11</v>
      </c>
      <c r="G330" t="s">
        <v>578</v>
      </c>
      <c r="H330" t="s">
        <v>578</v>
      </c>
    </row>
    <row r="331" spans="1:8">
      <c r="A331" t="s">
        <v>1348</v>
      </c>
      <c r="B331" t="s">
        <v>1346</v>
      </c>
      <c r="C331" t="s">
        <v>1349</v>
      </c>
      <c r="D331" s="1">
        <v>17.97</v>
      </c>
      <c r="E331" s="2">
        <v>3.85</v>
      </c>
      <c r="F331" s="2">
        <v>69.18</v>
      </c>
      <c r="G331" t="s">
        <v>1341</v>
      </c>
      <c r="H331" t="s">
        <v>1341</v>
      </c>
    </row>
    <row r="332" spans="1:8">
      <c r="A332" t="s">
        <v>1350</v>
      </c>
      <c r="B332" t="s">
        <v>1351</v>
      </c>
      <c r="C332" t="s">
        <v>1352</v>
      </c>
      <c r="D332" s="1">
        <v>21.73</v>
      </c>
      <c r="E332" s="2">
        <v>6.15</v>
      </c>
      <c r="F332" s="2">
        <v>133.64</v>
      </c>
      <c r="G332" t="s">
        <v>564</v>
      </c>
      <c r="H332" t="s">
        <v>564</v>
      </c>
    </row>
    <row r="333" spans="1:8">
      <c r="A333" t="s">
        <v>1353</v>
      </c>
      <c r="B333" t="s">
        <v>1354</v>
      </c>
      <c r="C333" t="s">
        <v>630</v>
      </c>
      <c r="D333" s="1">
        <v>19.38</v>
      </c>
      <c r="E333" s="2">
        <v>5.15</v>
      </c>
      <c r="F333" s="2">
        <v>99.81</v>
      </c>
      <c r="G333" t="s">
        <v>1282</v>
      </c>
      <c r="H333" t="s">
        <v>1282</v>
      </c>
    </row>
    <row r="334" spans="1:8">
      <c r="A334" t="s">
        <v>1355</v>
      </c>
      <c r="B334" t="s">
        <v>1356</v>
      </c>
      <c r="C334" t="s">
        <v>1357</v>
      </c>
      <c r="D334" s="1">
        <v>20.87</v>
      </c>
      <c r="E334" s="2">
        <v>4.7</v>
      </c>
      <c r="F334" s="2">
        <v>98.09</v>
      </c>
      <c r="G334" t="s">
        <v>777</v>
      </c>
      <c r="H334" t="s">
        <v>777</v>
      </c>
    </row>
    <row r="335" spans="1:8">
      <c r="A335" t="s">
        <v>1358</v>
      </c>
      <c r="B335" t="s">
        <v>1356</v>
      </c>
      <c r="C335" t="s">
        <v>1359</v>
      </c>
      <c r="D335" s="1">
        <v>20.07</v>
      </c>
      <c r="E335" s="2">
        <v>3.95</v>
      </c>
      <c r="F335" s="2">
        <v>79.28</v>
      </c>
      <c r="G335" t="s">
        <v>1360</v>
      </c>
      <c r="H335" t="s">
        <v>1360</v>
      </c>
    </row>
    <row r="336" spans="1:8">
      <c r="A336" t="s">
        <v>1361</v>
      </c>
      <c r="B336" t="s">
        <v>1356</v>
      </c>
      <c r="C336" t="s">
        <v>1362</v>
      </c>
      <c r="D336" s="1">
        <v>14.61</v>
      </c>
      <c r="E336" s="2">
        <v>5.7</v>
      </c>
      <c r="F336" s="2">
        <v>83.28</v>
      </c>
      <c r="G336" t="s">
        <v>733</v>
      </c>
      <c r="H336" t="s">
        <v>733</v>
      </c>
    </row>
    <row r="337" spans="1:8">
      <c r="A337" t="s">
        <v>1363</v>
      </c>
      <c r="B337" t="s">
        <v>1364</v>
      </c>
      <c r="C337" t="s">
        <v>1030</v>
      </c>
      <c r="D337" s="1">
        <v>18.94</v>
      </c>
      <c r="E337" s="2">
        <v>4.7</v>
      </c>
      <c r="F337" s="2">
        <v>89.02</v>
      </c>
      <c r="G337" t="s">
        <v>1043</v>
      </c>
      <c r="H337" t="s">
        <v>1043</v>
      </c>
    </row>
    <row r="338" spans="3:8">
      <c r="C338" t="s">
        <v>1365</v>
      </c>
      <c r="D338" s="1">
        <v>24.68</v>
      </c>
      <c r="E338" s="2">
        <v>9.5</v>
      </c>
      <c r="F338" s="2">
        <v>0</v>
      </c>
      <c r="G338" t="s">
        <v>969</v>
      </c>
      <c r="H338" t="s">
        <v>969</v>
      </c>
    </row>
    <row r="339" spans="3:8">
      <c r="C339" t="s">
        <v>1365</v>
      </c>
      <c r="D339" s="1">
        <v>19.31</v>
      </c>
      <c r="E339" s="2">
        <v>9.5</v>
      </c>
      <c r="F339" s="2">
        <v>0</v>
      </c>
      <c r="G339" t="s">
        <v>969</v>
      </c>
      <c r="H339" t="s">
        <v>969</v>
      </c>
    </row>
    <row r="340" spans="3:8">
      <c r="C340" t="s">
        <v>1365</v>
      </c>
      <c r="D340" s="1">
        <v>21.86</v>
      </c>
      <c r="E340" s="2">
        <v>9.5</v>
      </c>
      <c r="F340" s="2">
        <v>0</v>
      </c>
      <c r="G340" t="s">
        <v>969</v>
      </c>
      <c r="H340" t="s">
        <v>969</v>
      </c>
    </row>
    <row r="341" spans="3:8">
      <c r="C341" t="s">
        <v>1365</v>
      </c>
      <c r="D341" s="1">
        <v>19.4</v>
      </c>
      <c r="E341" s="2">
        <v>9.5</v>
      </c>
      <c r="F341" s="2">
        <v>0</v>
      </c>
      <c r="G341" t="s">
        <v>969</v>
      </c>
      <c r="H341" t="s">
        <v>969</v>
      </c>
    </row>
    <row r="342" spans="3:8">
      <c r="C342" t="s">
        <v>1365</v>
      </c>
      <c r="D342" s="1">
        <v>21.93</v>
      </c>
      <c r="E342" s="2">
        <v>9.5</v>
      </c>
      <c r="F342" s="2">
        <v>0</v>
      </c>
      <c r="G342" t="s">
        <v>969</v>
      </c>
      <c r="H342" t="s">
        <v>969</v>
      </c>
    </row>
    <row r="343" spans="3:8">
      <c r="C343" t="s">
        <v>1365</v>
      </c>
      <c r="D343" s="1">
        <v>21.83</v>
      </c>
      <c r="E343" s="2">
        <v>9.5</v>
      </c>
      <c r="F343" s="2">
        <v>0</v>
      </c>
      <c r="G343" t="s">
        <v>969</v>
      </c>
      <c r="H343" t="s">
        <v>969</v>
      </c>
    </row>
    <row r="344" spans="3:8">
      <c r="C344"/>
      <c r="D344" s="1"/>
      <c r="E344" s="2" t="s">
        <v>560</v>
      </c>
      <c r="F344" s="2">
        <f ca="1">SUBTOTAL(109,Table2[TOTAL])</f>
        <v>0</v>
      </c>
      <c r="G344"/>
      <c r="H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1366</v>
      </c>
      <c r="B2" t="s">
        <v>11</v>
      </c>
      <c r="C2" t="s">
        <v>1367</v>
      </c>
      <c r="D2" s="1">
        <v>17.28</v>
      </c>
      <c r="E2" s="2">
        <v>3.7</v>
      </c>
      <c r="F2" s="2">
        <v>3.7</v>
      </c>
      <c r="G2" t="s">
        <v>1368</v>
      </c>
      <c r="H2" t="s">
        <v>1369</v>
      </c>
    </row>
    <row r="3" spans="1:8">
      <c r="A3" t="s">
        <v>1370</v>
      </c>
      <c r="B3" t="s">
        <v>722</v>
      </c>
      <c r="C3" t="s">
        <v>1371</v>
      </c>
      <c r="D3" s="1">
        <v>19.95</v>
      </c>
      <c r="E3" s="2">
        <v>5.15</v>
      </c>
      <c r="F3" s="2">
        <v>5.15</v>
      </c>
      <c r="G3" t="s">
        <v>1372</v>
      </c>
      <c r="H3" t="s">
        <v>736</v>
      </c>
    </row>
    <row r="4" spans="1:8">
      <c r="A4" t="s">
        <v>1373</v>
      </c>
      <c r="B4" t="s">
        <v>30</v>
      </c>
      <c r="C4" t="s">
        <v>1374</v>
      </c>
      <c r="D4" s="1">
        <v>19.68</v>
      </c>
      <c r="E4" s="2">
        <v>5.15</v>
      </c>
      <c r="F4" s="2">
        <v>5.15</v>
      </c>
      <c r="G4" t="s">
        <v>1375</v>
      </c>
      <c r="H4" t="s">
        <v>736</v>
      </c>
    </row>
    <row r="5" spans="1:8">
      <c r="A5" t="s">
        <v>1376</v>
      </c>
      <c r="B5" t="s">
        <v>30</v>
      </c>
      <c r="C5" t="s">
        <v>1365</v>
      </c>
      <c r="D5" s="1">
        <v>19.31</v>
      </c>
      <c r="E5" s="2">
        <v>9.5</v>
      </c>
      <c r="F5" s="2">
        <v>9.5</v>
      </c>
      <c r="G5" t="s">
        <v>1377</v>
      </c>
      <c r="H5" t="s">
        <v>969</v>
      </c>
    </row>
    <row r="6" spans="1:8">
      <c r="A6" t="s">
        <v>1378</v>
      </c>
      <c r="B6" t="s">
        <v>30</v>
      </c>
      <c r="C6" t="s">
        <v>1365</v>
      </c>
      <c r="D6" s="1">
        <v>19.4</v>
      </c>
      <c r="E6" s="2">
        <v>9.5</v>
      </c>
      <c r="F6" s="2">
        <v>9.5</v>
      </c>
      <c r="G6" t="s">
        <v>1377</v>
      </c>
      <c r="H6" t="s">
        <v>969</v>
      </c>
    </row>
    <row r="7" spans="1:8">
      <c r="A7" t="s">
        <v>1379</v>
      </c>
      <c r="B7" t="s">
        <v>30</v>
      </c>
      <c r="C7" t="s">
        <v>1380</v>
      </c>
      <c r="D7" s="1">
        <v>19.03</v>
      </c>
      <c r="E7" s="2">
        <v>3.1</v>
      </c>
      <c r="F7" s="2">
        <v>3.1</v>
      </c>
      <c r="G7" t="s">
        <v>1381</v>
      </c>
      <c r="H7" t="s">
        <v>770</v>
      </c>
    </row>
    <row r="8" spans="1:8">
      <c r="A8" t="s">
        <v>1382</v>
      </c>
      <c r="B8" t="s">
        <v>775</v>
      </c>
      <c r="C8" t="s">
        <v>1383</v>
      </c>
      <c r="D8" s="1">
        <v>19.64</v>
      </c>
      <c r="E8" s="2">
        <v>5.15</v>
      </c>
      <c r="F8" s="2">
        <v>5.15</v>
      </c>
      <c r="G8" t="s">
        <v>1384</v>
      </c>
      <c r="H8" t="s">
        <v>969</v>
      </c>
    </row>
    <row r="9" spans="1:8">
      <c r="A9" t="s">
        <v>1385</v>
      </c>
      <c r="B9" t="s">
        <v>787</v>
      </c>
      <c r="C9" t="s">
        <v>1386</v>
      </c>
      <c r="D9" s="1">
        <v>22.4</v>
      </c>
      <c r="E9" s="2">
        <v>6.85</v>
      </c>
      <c r="F9" s="2">
        <v>6.85</v>
      </c>
      <c r="G9" t="s">
        <v>1387</v>
      </c>
      <c r="H9" t="s">
        <v>988</v>
      </c>
    </row>
    <row r="10" spans="1:8">
      <c r="A10" t="s">
        <v>1388</v>
      </c>
      <c r="B10" t="s">
        <v>796</v>
      </c>
      <c r="C10" t="s">
        <v>1389</v>
      </c>
      <c r="D10" s="1">
        <v>18.09</v>
      </c>
      <c r="E10" s="2">
        <v>5.7</v>
      </c>
      <c r="F10" s="2">
        <v>5.7</v>
      </c>
      <c r="G10" t="s">
        <v>1390</v>
      </c>
      <c r="H10" t="s">
        <v>906</v>
      </c>
    </row>
    <row r="11" spans="1:8">
      <c r="A11" t="s">
        <v>1391</v>
      </c>
      <c r="B11" t="s">
        <v>803</v>
      </c>
      <c r="C11" t="s">
        <v>1349</v>
      </c>
      <c r="D11" s="1">
        <v>18.41</v>
      </c>
      <c r="E11" s="2">
        <v>3.85</v>
      </c>
      <c r="F11" s="2">
        <v>3.85</v>
      </c>
      <c r="G11" t="s">
        <v>1392</v>
      </c>
      <c r="H11" t="s">
        <v>1393</v>
      </c>
    </row>
    <row r="12" spans="1:8">
      <c r="A12" t="s">
        <v>1394</v>
      </c>
      <c r="B12" t="s">
        <v>803</v>
      </c>
      <c r="C12" t="s">
        <v>1349</v>
      </c>
      <c r="D12" s="1">
        <v>18.42</v>
      </c>
      <c r="E12" s="2">
        <v>3.85</v>
      </c>
      <c r="F12" s="2">
        <v>3.85</v>
      </c>
      <c r="G12" t="s">
        <v>1392</v>
      </c>
      <c r="H12" t="s">
        <v>1393</v>
      </c>
    </row>
    <row r="13" spans="1:8">
      <c r="A13" t="s">
        <v>1395</v>
      </c>
      <c r="B13" t="s">
        <v>833</v>
      </c>
      <c r="C13" t="s">
        <v>1396</v>
      </c>
      <c r="D13" s="1">
        <v>17</v>
      </c>
      <c r="E13" s="2">
        <v>4.2</v>
      </c>
      <c r="F13" s="2">
        <v>4.2</v>
      </c>
      <c r="G13" t="s">
        <v>1397</v>
      </c>
      <c r="H13" t="s">
        <v>789</v>
      </c>
    </row>
    <row r="14" spans="1:8">
      <c r="A14" t="s">
        <v>1398</v>
      </c>
      <c r="B14" t="s">
        <v>850</v>
      </c>
      <c r="C14" t="s">
        <v>864</v>
      </c>
      <c r="D14" s="1">
        <v>15.6</v>
      </c>
      <c r="E14" s="2">
        <v>3.95</v>
      </c>
      <c r="F14" s="2">
        <v>3.95</v>
      </c>
      <c r="G14" t="s">
        <v>1399</v>
      </c>
      <c r="H14" t="s">
        <v>1239</v>
      </c>
    </row>
    <row r="15" spans="1:8">
      <c r="A15" t="s">
        <v>1400</v>
      </c>
      <c r="B15" t="s">
        <v>110</v>
      </c>
      <c r="C15" t="s">
        <v>1401</v>
      </c>
      <c r="D15" s="1">
        <v>18.19</v>
      </c>
      <c r="E15" s="2">
        <v>8</v>
      </c>
      <c r="F15" s="2">
        <v>8</v>
      </c>
      <c r="G15" t="s">
        <v>1402</v>
      </c>
      <c r="H15" t="s">
        <v>1260</v>
      </c>
    </row>
    <row r="16" spans="1:8">
      <c r="A16" t="s">
        <v>1403</v>
      </c>
      <c r="B16" t="s">
        <v>110</v>
      </c>
      <c r="C16" t="s">
        <v>1404</v>
      </c>
      <c r="D16" s="1">
        <v>20.47</v>
      </c>
      <c r="E16" s="2">
        <v>8.5</v>
      </c>
      <c r="F16" s="2">
        <v>8.5</v>
      </c>
      <c r="G16" t="s">
        <v>1405</v>
      </c>
      <c r="H16" t="s">
        <v>681</v>
      </c>
    </row>
    <row r="17" spans="1:8">
      <c r="A17" t="s">
        <v>1406</v>
      </c>
      <c r="B17" t="s">
        <v>899</v>
      </c>
      <c r="C17" t="s">
        <v>1407</v>
      </c>
      <c r="D17" s="1">
        <v>6</v>
      </c>
      <c r="E17" s="2">
        <v>5.2</v>
      </c>
      <c r="F17" s="2">
        <v>5.2</v>
      </c>
      <c r="G17" t="s">
        <v>1408</v>
      </c>
      <c r="H17" t="s">
        <v>714</v>
      </c>
    </row>
    <row r="18" spans="1:8">
      <c r="A18" t="s">
        <v>1409</v>
      </c>
      <c r="B18" t="s">
        <v>980</v>
      </c>
      <c r="C18" t="s">
        <v>1410</v>
      </c>
      <c r="D18" s="1">
        <v>18.57</v>
      </c>
      <c r="E18" s="2">
        <v>4.3</v>
      </c>
      <c r="F18" s="2">
        <v>4.3</v>
      </c>
      <c r="G18" t="s">
        <v>1411</v>
      </c>
      <c r="H18" t="s">
        <v>1239</v>
      </c>
    </row>
    <row r="19" spans="1:8">
      <c r="A19" t="s">
        <v>1412</v>
      </c>
      <c r="B19" t="s">
        <v>986</v>
      </c>
      <c r="C19" t="s">
        <v>1413</v>
      </c>
      <c r="D19" s="1">
        <v>1</v>
      </c>
      <c r="E19" s="2">
        <v>60</v>
      </c>
      <c r="F19" s="2">
        <v>60</v>
      </c>
      <c r="G19" t="s">
        <v>1414</v>
      </c>
      <c r="H19" t="s">
        <v>1393</v>
      </c>
    </row>
    <row r="20" spans="1:8">
      <c r="A20" t="s">
        <v>1415</v>
      </c>
      <c r="B20" t="s">
        <v>1000</v>
      </c>
      <c r="C20" t="s">
        <v>1416</v>
      </c>
      <c r="D20" s="1">
        <v>21.09</v>
      </c>
      <c r="E20" s="2">
        <v>4.15</v>
      </c>
      <c r="F20" s="2">
        <v>4.15</v>
      </c>
      <c r="G20" t="s">
        <v>1417</v>
      </c>
      <c r="H20" t="s">
        <v>1005</v>
      </c>
    </row>
    <row r="21" spans="1:8">
      <c r="A21" t="s">
        <v>1418</v>
      </c>
      <c r="B21" t="s">
        <v>177</v>
      </c>
      <c r="C21" t="s">
        <v>1419</v>
      </c>
      <c r="D21" s="1">
        <v>15.22</v>
      </c>
      <c r="E21" s="2">
        <v>6.2</v>
      </c>
      <c r="F21" s="2">
        <v>6.2</v>
      </c>
      <c r="G21" t="s">
        <v>1420</v>
      </c>
      <c r="H21" t="s">
        <v>1421</v>
      </c>
    </row>
    <row r="22" spans="1:8">
      <c r="A22" t="s">
        <v>1422</v>
      </c>
      <c r="B22" t="s">
        <v>1035</v>
      </c>
      <c r="C22" t="s">
        <v>1301</v>
      </c>
      <c r="D22" s="1">
        <v>14.82</v>
      </c>
      <c r="E22" s="2">
        <v>4.7</v>
      </c>
      <c r="F22" s="2">
        <v>4.7</v>
      </c>
      <c r="G22" t="s">
        <v>1423</v>
      </c>
      <c r="H22" t="s">
        <v>1302</v>
      </c>
    </row>
    <row r="23" spans="1:8">
      <c r="A23" t="s">
        <v>1424</v>
      </c>
      <c r="B23" t="s">
        <v>1035</v>
      </c>
      <c r="C23" t="s">
        <v>1425</v>
      </c>
      <c r="D23" s="1">
        <v>14.82</v>
      </c>
      <c r="E23" s="2">
        <v>4.7</v>
      </c>
      <c r="F23" s="2">
        <v>4.7</v>
      </c>
      <c r="G23" t="s">
        <v>1423</v>
      </c>
      <c r="H23" t="s">
        <v>1302</v>
      </c>
    </row>
    <row r="24" spans="1:8">
      <c r="A24" t="s">
        <v>1426</v>
      </c>
      <c r="B24" t="s">
        <v>1035</v>
      </c>
      <c r="C24" t="s">
        <v>1301</v>
      </c>
      <c r="D24" s="1">
        <v>14.72</v>
      </c>
      <c r="E24" s="2">
        <v>4.7</v>
      </c>
      <c r="F24" s="2">
        <v>4.7</v>
      </c>
      <c r="G24" t="s">
        <v>1423</v>
      </c>
      <c r="H24" t="s">
        <v>1302</v>
      </c>
    </row>
    <row r="25" spans="1:8">
      <c r="A25" t="s">
        <v>1427</v>
      </c>
      <c r="B25" t="s">
        <v>1056</v>
      </c>
      <c r="C25" t="s">
        <v>1428</v>
      </c>
      <c r="D25" s="1">
        <v>16.63</v>
      </c>
      <c r="E25" s="2">
        <v>3.95</v>
      </c>
      <c r="F25" s="2">
        <v>3.95</v>
      </c>
      <c r="G25" t="s">
        <v>1429</v>
      </c>
      <c r="H25" t="s">
        <v>805</v>
      </c>
    </row>
    <row r="26" spans="1:8">
      <c r="A26" t="s">
        <v>1430</v>
      </c>
      <c r="B26" t="s">
        <v>1063</v>
      </c>
      <c r="C26" t="s">
        <v>1431</v>
      </c>
      <c r="D26" s="1">
        <v>17.8</v>
      </c>
      <c r="E26" s="2">
        <v>4.2</v>
      </c>
      <c r="F26" s="2">
        <v>4.2</v>
      </c>
      <c r="G26" t="s">
        <v>1432</v>
      </c>
      <c r="H26" t="s">
        <v>998</v>
      </c>
    </row>
    <row r="27" spans="1:8">
      <c r="A27" t="s">
        <v>1433</v>
      </c>
      <c r="B27" t="s">
        <v>1084</v>
      </c>
      <c r="C27" t="s">
        <v>1434</v>
      </c>
      <c r="D27" s="1">
        <v>6</v>
      </c>
      <c r="E27" s="2">
        <v>6.2</v>
      </c>
      <c r="F27" s="2">
        <v>6.2</v>
      </c>
      <c r="G27" t="s">
        <v>1435</v>
      </c>
      <c r="H27" t="s">
        <v>714</v>
      </c>
    </row>
    <row r="28" spans="1:8">
      <c r="A28" t="s">
        <v>1436</v>
      </c>
      <c r="B28" t="s">
        <v>1115</v>
      </c>
      <c r="C28" t="s">
        <v>1365</v>
      </c>
      <c r="D28" s="1">
        <v>24.68</v>
      </c>
      <c r="E28" s="2">
        <v>9.5</v>
      </c>
      <c r="F28" s="2">
        <v>9.5</v>
      </c>
      <c r="G28" t="s">
        <v>1437</v>
      </c>
      <c r="H28" t="s">
        <v>969</v>
      </c>
    </row>
    <row r="29" spans="1:8">
      <c r="A29" t="s">
        <v>1438</v>
      </c>
      <c r="B29" t="s">
        <v>1120</v>
      </c>
      <c r="C29" t="s">
        <v>1121</v>
      </c>
      <c r="D29" s="1">
        <v>21.35</v>
      </c>
      <c r="E29" s="2">
        <v>5.45</v>
      </c>
      <c r="F29" s="2">
        <v>5.45</v>
      </c>
      <c r="G29" t="s">
        <v>1439</v>
      </c>
      <c r="H29" t="s">
        <v>1421</v>
      </c>
    </row>
    <row r="30" spans="1:8">
      <c r="A30" t="s">
        <v>1440</v>
      </c>
      <c r="B30" t="s">
        <v>1126</v>
      </c>
      <c r="C30" t="s">
        <v>1441</v>
      </c>
      <c r="D30" s="1">
        <v>16.52</v>
      </c>
      <c r="E30" s="2">
        <v>4.95</v>
      </c>
      <c r="F30" s="2">
        <v>4.95</v>
      </c>
      <c r="G30" t="s">
        <v>1442</v>
      </c>
      <c r="H30" t="s">
        <v>736</v>
      </c>
    </row>
    <row r="31" spans="1:8">
      <c r="A31" t="s">
        <v>1443</v>
      </c>
      <c r="B31" t="s">
        <v>1134</v>
      </c>
      <c r="C31" t="s">
        <v>1444</v>
      </c>
      <c r="D31" s="1">
        <v>18.69</v>
      </c>
      <c r="E31" s="2">
        <v>4.2</v>
      </c>
      <c r="F31" s="2">
        <v>4.2</v>
      </c>
      <c r="G31" t="s">
        <v>1445</v>
      </c>
      <c r="H31" t="s">
        <v>1369</v>
      </c>
    </row>
    <row r="32" spans="1:8">
      <c r="A32" t="s">
        <v>1446</v>
      </c>
      <c r="B32" t="s">
        <v>1447</v>
      </c>
      <c r="C32" t="s">
        <v>1448</v>
      </c>
      <c r="D32" s="1">
        <v>20.93</v>
      </c>
      <c r="E32" s="2">
        <v>4.9</v>
      </c>
      <c r="F32" s="2">
        <v>4.9</v>
      </c>
      <c r="G32" t="s">
        <v>1449</v>
      </c>
      <c r="H32" t="s">
        <v>969</v>
      </c>
    </row>
    <row r="33" spans="1:8">
      <c r="A33" t="s">
        <v>1450</v>
      </c>
      <c r="B33" t="s">
        <v>1162</v>
      </c>
      <c r="C33" t="s">
        <v>1451</v>
      </c>
      <c r="D33" s="1">
        <v>24.69</v>
      </c>
      <c r="E33" s="2">
        <v>6.95</v>
      </c>
      <c r="F33" s="2">
        <v>6.95</v>
      </c>
      <c r="G33" t="s">
        <v>1452</v>
      </c>
      <c r="H33" t="s">
        <v>584</v>
      </c>
    </row>
    <row r="34" spans="1:8">
      <c r="A34" t="s">
        <v>1453</v>
      </c>
      <c r="B34" t="s">
        <v>1174</v>
      </c>
      <c r="C34" t="s">
        <v>1454</v>
      </c>
      <c r="D34" s="1">
        <v>17.7</v>
      </c>
      <c r="E34" s="2">
        <v>4.15</v>
      </c>
      <c r="F34" s="2">
        <v>4.15</v>
      </c>
      <c r="G34" t="s">
        <v>1455</v>
      </c>
      <c r="H34" t="s">
        <v>972</v>
      </c>
    </row>
    <row r="35" spans="1:8">
      <c r="A35" t="s">
        <v>1456</v>
      </c>
      <c r="B35" t="s">
        <v>1174</v>
      </c>
      <c r="C35" t="s">
        <v>1457</v>
      </c>
      <c r="D35" s="1">
        <v>17.65</v>
      </c>
      <c r="E35" s="2">
        <v>4.3</v>
      </c>
      <c r="F35" s="2">
        <v>4.3</v>
      </c>
      <c r="G35" t="s">
        <v>1455</v>
      </c>
      <c r="H35" t="s">
        <v>972</v>
      </c>
    </row>
    <row r="36" spans="1:8">
      <c r="A36" t="s">
        <v>1458</v>
      </c>
      <c r="B36" t="s">
        <v>1174</v>
      </c>
      <c r="C36" t="s">
        <v>1459</v>
      </c>
      <c r="D36" s="1">
        <v>17.79</v>
      </c>
      <c r="E36" s="2">
        <v>5.95</v>
      </c>
      <c r="F36" s="2">
        <v>5.95</v>
      </c>
      <c r="G36" t="s">
        <v>1455</v>
      </c>
      <c r="H36" t="s">
        <v>972</v>
      </c>
    </row>
    <row r="37" spans="1:8">
      <c r="A37" t="s">
        <v>1460</v>
      </c>
      <c r="B37" t="s">
        <v>1174</v>
      </c>
      <c r="C37" t="s">
        <v>1461</v>
      </c>
      <c r="D37" s="1">
        <v>17.57</v>
      </c>
      <c r="E37" s="2">
        <v>5.95</v>
      </c>
      <c r="F37" s="2">
        <v>5.95</v>
      </c>
      <c r="G37" t="s">
        <v>1455</v>
      </c>
      <c r="H37" t="s">
        <v>972</v>
      </c>
    </row>
    <row r="38" spans="1:8">
      <c r="A38" t="s">
        <v>1462</v>
      </c>
      <c r="B38" t="s">
        <v>1174</v>
      </c>
      <c r="C38" t="s">
        <v>1457</v>
      </c>
      <c r="D38" s="1">
        <v>17.67</v>
      </c>
      <c r="E38" s="2">
        <v>4.3</v>
      </c>
      <c r="F38" s="2">
        <v>4.3</v>
      </c>
      <c r="G38" t="s">
        <v>1455</v>
      </c>
      <c r="H38" t="s">
        <v>972</v>
      </c>
    </row>
    <row r="39" spans="1:8">
      <c r="A39" t="s">
        <v>1463</v>
      </c>
      <c r="B39" t="s">
        <v>1174</v>
      </c>
      <c r="C39" t="s">
        <v>1457</v>
      </c>
      <c r="D39" s="1">
        <v>17.3</v>
      </c>
      <c r="E39" s="2">
        <v>4.3</v>
      </c>
      <c r="F39" s="2">
        <v>4.3</v>
      </c>
      <c r="G39" t="s">
        <v>1455</v>
      </c>
      <c r="H39" t="s">
        <v>972</v>
      </c>
    </row>
    <row r="40" spans="1:8">
      <c r="A40" t="s">
        <v>1464</v>
      </c>
      <c r="B40" t="s">
        <v>1174</v>
      </c>
      <c r="C40" t="s">
        <v>1459</v>
      </c>
      <c r="D40" s="1">
        <v>17.68</v>
      </c>
      <c r="E40" s="2">
        <v>5.95</v>
      </c>
      <c r="F40" s="2">
        <v>5.95</v>
      </c>
      <c r="G40" t="s">
        <v>1455</v>
      </c>
      <c r="H40" t="s">
        <v>972</v>
      </c>
    </row>
    <row r="41" spans="1:8">
      <c r="A41" t="s">
        <v>1465</v>
      </c>
      <c r="B41" t="s">
        <v>1466</v>
      </c>
      <c r="C41" t="s">
        <v>1365</v>
      </c>
      <c r="D41" s="1">
        <v>21.83</v>
      </c>
      <c r="E41" s="2">
        <v>9.5</v>
      </c>
      <c r="F41" s="2">
        <v>9.5</v>
      </c>
      <c r="G41" t="s">
        <v>1467</v>
      </c>
      <c r="H41" t="s">
        <v>969</v>
      </c>
    </row>
    <row r="42" spans="1:8">
      <c r="A42" t="s">
        <v>1468</v>
      </c>
      <c r="B42" t="s">
        <v>1286</v>
      </c>
      <c r="C42" t="s">
        <v>1365</v>
      </c>
      <c r="D42" s="1">
        <v>21.93</v>
      </c>
      <c r="E42" s="2">
        <v>9.5</v>
      </c>
      <c r="F42" s="2">
        <v>9.5</v>
      </c>
      <c r="G42" t="s">
        <v>1469</v>
      </c>
      <c r="H42" t="s">
        <v>969</v>
      </c>
    </row>
    <row r="43" spans="1:8">
      <c r="A43" t="s">
        <v>1470</v>
      </c>
      <c r="B43" t="s">
        <v>1286</v>
      </c>
      <c r="C43" t="s">
        <v>1365</v>
      </c>
      <c r="D43" s="1">
        <v>21.86</v>
      </c>
      <c r="E43" s="2">
        <v>9.5</v>
      </c>
      <c r="F43" s="2">
        <v>9.5</v>
      </c>
      <c r="G43" t="s">
        <v>1469</v>
      </c>
      <c r="H43" t="s">
        <v>969</v>
      </c>
    </row>
    <row r="44" spans="1:8">
      <c r="A44" t="s">
        <v>1471</v>
      </c>
      <c r="B44" t="s">
        <v>1286</v>
      </c>
      <c r="C44" t="s">
        <v>1472</v>
      </c>
      <c r="D44" s="1">
        <v>22.62</v>
      </c>
      <c r="E44" s="2">
        <v>4.15</v>
      </c>
      <c r="F44" s="2">
        <v>4.15</v>
      </c>
      <c r="G44" t="s">
        <v>1473</v>
      </c>
      <c r="H44" t="s">
        <v>770</v>
      </c>
    </row>
    <row r="45" spans="1:8">
      <c r="A45" t="s">
        <v>1474</v>
      </c>
      <c r="B45" t="s">
        <v>1300</v>
      </c>
      <c r="C45" t="s">
        <v>1475</v>
      </c>
      <c r="D45" s="1">
        <v>20.35</v>
      </c>
      <c r="E45" s="2">
        <v>3.45</v>
      </c>
      <c r="F45" s="2">
        <v>3.45</v>
      </c>
      <c r="G45" t="s">
        <v>1476</v>
      </c>
      <c r="H45" t="s">
        <v>805</v>
      </c>
    </row>
    <row r="46" spans="1:8">
      <c r="A46" t="s">
        <v>1477</v>
      </c>
      <c r="B46" t="s">
        <v>1323</v>
      </c>
      <c r="C46" t="s">
        <v>1478</v>
      </c>
      <c r="D46" s="1">
        <v>19.23</v>
      </c>
      <c r="E46" s="2">
        <v>3.7</v>
      </c>
      <c r="F46" s="2">
        <v>3.7</v>
      </c>
      <c r="G46" t="s">
        <v>1479</v>
      </c>
      <c r="H46" t="s">
        <v>998</v>
      </c>
    </row>
    <row r="47" spans="1:8">
      <c r="A47" t="s">
        <v>1480</v>
      </c>
      <c r="B47" t="s">
        <v>1337</v>
      </c>
      <c r="C47" t="s">
        <v>1481</v>
      </c>
      <c r="D47" s="1">
        <v>21.14</v>
      </c>
      <c r="E47" s="2">
        <v>4.7</v>
      </c>
      <c r="F47" s="2">
        <v>4.7</v>
      </c>
      <c r="G47" t="s">
        <v>1482</v>
      </c>
      <c r="H47" t="s">
        <v>615</v>
      </c>
    </row>
    <row r="48" spans="1:8">
      <c r="A48" t="s">
        <v>1483</v>
      </c>
      <c r="B48" t="s">
        <v>1337</v>
      </c>
      <c r="C48" t="s">
        <v>1484</v>
      </c>
      <c r="D48" s="1">
        <v>21.31</v>
      </c>
      <c r="E48" s="2">
        <v>6.15</v>
      </c>
      <c r="F48" s="2">
        <v>6.15</v>
      </c>
      <c r="G48" t="s">
        <v>1485</v>
      </c>
      <c r="H48" t="s">
        <v>1293</v>
      </c>
    </row>
    <row r="49" spans="1:8">
      <c r="A49" t="s">
        <v>1486</v>
      </c>
      <c r="B49" t="s">
        <v>1346</v>
      </c>
      <c r="C49" t="s">
        <v>1487</v>
      </c>
      <c r="D49" s="1">
        <v>17.82</v>
      </c>
      <c r="E49" s="2">
        <v>3.95</v>
      </c>
      <c r="F49" s="2">
        <v>3.95</v>
      </c>
      <c r="G49" t="s">
        <v>1488</v>
      </c>
      <c r="H49" t="s">
        <v>1341</v>
      </c>
    </row>
    <row r="50" spans="1:8">
      <c r="A50"/>
      <c r="B50"/>
      <c r="C50"/>
      <c r="D50" s="1"/>
      <c r="E50" s="2" t="s">
        <v>560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1489</v>
      </c>
      <c r="D1" t="s">
        <v>1490</v>
      </c>
      <c r="E1" t="s">
        <v>1491</v>
      </c>
      <c r="F1" t="s">
        <v>1492</v>
      </c>
      <c r="G1" t="s">
        <v>1493</v>
      </c>
      <c r="H1" t="s">
        <v>1494</v>
      </c>
      <c r="I1" t="s">
        <v>5</v>
      </c>
    </row>
    <row r="2" spans="1:9">
      <c r="A2" t="s">
        <v>457</v>
      </c>
      <c r="B2" t="s">
        <v>456</v>
      </c>
      <c r="C2" t="s">
        <v>1495</v>
      </c>
      <c r="D2">
        <v>0</v>
      </c>
      <c r="F2" s="3"/>
      <c r="G2" t="s">
        <v>558</v>
      </c>
      <c r="H2" s="4">
        <v>-469</v>
      </c>
      <c r="I2" s="2">
        <v>3531.07</v>
      </c>
    </row>
    <row r="3" spans="1:9">
      <c r="A3" t="s">
        <v>507</v>
      </c>
      <c r="B3" t="s">
        <v>506</v>
      </c>
      <c r="C3" t="s">
        <v>1496</v>
      </c>
      <c r="D3">
        <v>4213</v>
      </c>
      <c r="F3" s="3"/>
      <c r="G3" t="s">
        <v>558</v>
      </c>
      <c r="H3" s="4">
        <v>-919.23</v>
      </c>
      <c r="I3" s="2">
        <v>3481.73</v>
      </c>
    </row>
    <row r="4" spans="1:9">
      <c r="A4" t="s">
        <v>13</v>
      </c>
      <c r="B4" t="s">
        <v>11</v>
      </c>
      <c r="C4" t="s">
        <v>1495</v>
      </c>
      <c r="D4">
        <v>0</v>
      </c>
      <c r="E4" t="s">
        <v>557</v>
      </c>
      <c r="F4" s="3">
        <v>50</v>
      </c>
      <c r="G4" t="s">
        <v>558</v>
      </c>
      <c r="H4" s="4">
        <v>-222.78</v>
      </c>
      <c r="I4" s="2">
        <v>827.43</v>
      </c>
    </row>
    <row r="5" spans="1:9">
      <c r="A5" t="s">
        <v>32</v>
      </c>
      <c r="B5" t="s">
        <v>30</v>
      </c>
      <c r="C5" t="s">
        <v>1496</v>
      </c>
      <c r="D5">
        <v>4212</v>
      </c>
      <c r="F5" s="3"/>
      <c r="G5" t="s">
        <v>558</v>
      </c>
      <c r="H5" s="4">
        <v>-851.9</v>
      </c>
      <c r="I5" s="2">
        <v>4458.25</v>
      </c>
    </row>
    <row r="6" spans="1:9">
      <c r="A6" t="s">
        <v>112</v>
      </c>
      <c r="B6" t="s">
        <v>110</v>
      </c>
      <c r="C6" t="s">
        <v>1495</v>
      </c>
      <c r="D6">
        <v>0</v>
      </c>
      <c r="F6" s="3"/>
      <c r="H6" s="4"/>
      <c r="I6" s="2">
        <v>793.42</v>
      </c>
    </row>
    <row r="7" spans="1:9">
      <c r="A7" t="s">
        <v>127</v>
      </c>
      <c r="B7" t="s">
        <v>125</v>
      </c>
      <c r="C7" t="s">
        <v>1495</v>
      </c>
      <c r="D7">
        <v>0</v>
      </c>
      <c r="F7" s="3"/>
      <c r="G7" t="s">
        <v>558</v>
      </c>
      <c r="H7" s="4">
        <v>-811.04</v>
      </c>
      <c r="I7" s="2">
        <v>3519.46</v>
      </c>
    </row>
    <row r="8" spans="1:9">
      <c r="A8" t="s">
        <v>179</v>
      </c>
      <c r="B8" t="s">
        <v>177</v>
      </c>
      <c r="C8" t="s">
        <v>1495</v>
      </c>
      <c r="D8">
        <v>0</v>
      </c>
      <c r="E8" t="s">
        <v>557</v>
      </c>
      <c r="F8" s="3">
        <v>100</v>
      </c>
      <c r="G8" t="s">
        <v>558</v>
      </c>
      <c r="H8" s="4">
        <v>-581.23</v>
      </c>
      <c r="I8" s="2">
        <v>1767.23</v>
      </c>
    </row>
    <row r="9" spans="1:9">
      <c r="A9" t="s">
        <v>221</v>
      </c>
      <c r="B9" t="s">
        <v>220</v>
      </c>
      <c r="C9" t="s">
        <v>1495</v>
      </c>
      <c r="D9">
        <v>0</v>
      </c>
      <c r="F9" s="3"/>
      <c r="G9" t="s">
        <v>558</v>
      </c>
      <c r="H9" s="4">
        <v>-362.13</v>
      </c>
      <c r="I9" s="2">
        <v>1386.27</v>
      </c>
    </row>
    <row r="10" spans="1:9">
      <c r="A10" t="s">
        <v>246</v>
      </c>
      <c r="B10" t="s">
        <v>245</v>
      </c>
      <c r="C10" t="s">
        <v>1495</v>
      </c>
      <c r="D10">
        <v>0</v>
      </c>
      <c r="F10" s="3"/>
      <c r="G10" t="s">
        <v>558</v>
      </c>
      <c r="H10" s="4">
        <v>-837.5</v>
      </c>
      <c r="I10" s="2">
        <v>4177.61</v>
      </c>
    </row>
    <row r="11" spans="1:9">
      <c r="A11" t="s">
        <v>312</v>
      </c>
      <c r="B11" t="s">
        <v>311</v>
      </c>
      <c r="C11" t="s">
        <v>1496</v>
      </c>
      <c r="D11">
        <v>4214</v>
      </c>
      <c r="F11" s="3"/>
      <c r="G11" t="s">
        <v>558</v>
      </c>
      <c r="H11" s="4">
        <v>-764.47</v>
      </c>
      <c r="I11" s="2">
        <v>4655.84</v>
      </c>
    </row>
    <row r="12" spans="1:9">
      <c r="A12" t="s">
        <v>374</v>
      </c>
      <c r="B12" t="s">
        <v>373</v>
      </c>
      <c r="C12" t="s">
        <v>1496</v>
      </c>
      <c r="D12">
        <v>4215</v>
      </c>
      <c r="F12" s="3"/>
      <c r="G12" t="s">
        <v>559</v>
      </c>
      <c r="H12" s="4">
        <v>-804</v>
      </c>
      <c r="I12" s="2">
        <v>3435.7700000000004</v>
      </c>
    </row>
    <row r="13" spans="1:9">
      <c r="A13"/>
      <c r="B13"/>
      <c r="C13"/>
      <c r="D13"/>
      <c r="F13" s="3">
        <f ca="1">SUBTOTAL(109,Table4[EXTRA])</f>
        <v>0</v>
      </c>
      <c r="G13"/>
      <c r="H13" s="4">
        <f ca="1">SUBTOTAL(109,Table4[FUEL])</f>
        <v>0</v>
      </c>
      <c r="I1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2026-07-15T15:00:06Z</dcterms:created>
  <dcterms:modified xsi:type="dcterms:W3CDTF">2026-07-15T15:00:06Z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