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<sst xmlns="http://schemas.openxmlformats.org/spreadsheetml/2006/main" uniqueCount="832" count="6785">
  <si>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</si>
  <si>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</si>
  <si>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</si>
  <si>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</si>
  <si>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</si>
  <si>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</si>
  <si>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</si>
  <si>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</si>
  <si>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</si>
  <si>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</si>
  <si>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34113311</t>
  </si>
  <si>
    <t>D06</t>
  </si>
  <si>
    <t>Pugmill P8 TO (75068) Western Home Subdivision</t>
  </si>
  <si>
    <t>R000053</t>
  </si>
  <si>
    <t>Temp_0630_0706-2023</t>
  </si>
  <si>
    <t>06-30-2023 TO 07-06-2023</t>
  </si>
  <si>
    <t>34113338</t>
  </si>
  <si>
    <t>Pugmill P8 TO (77863) COH Emergency Repair 78-inch Sanitary - DES CHAUME</t>
  </si>
  <si>
    <t>34113484</t>
  </si>
  <si>
    <t>Pugmill P8 TO (85018) MEADOWS SECTION 3 PH 2</t>
  </si>
  <si>
    <t>34113521</t>
  </si>
  <si>
    <t>Pugmill P8 TO (64793) Champion Park</t>
  </si>
  <si>
    <t>34113553</t>
  </si>
  <si>
    <t>Pugmill P8 TO (69065) Barret Crossing St Dedication Sec 1</t>
  </si>
  <si>
    <t>34113583</t>
  </si>
  <si>
    <t>Pugmill P8 TO (80835) Remy Jade - ProEnergy</t>
  </si>
  <si>
    <t>30011765</t>
  </si>
  <si>
    <t>D100</t>
  </si>
  <si>
    <t>Pugmill P5 TO (84649) TXDOT - SH 288 @ CR. 64 E - CN# 0598-02-125</t>
  </si>
  <si>
    <t>R000067</t>
  </si>
  <si>
    <t>37087879</t>
  </si>
  <si>
    <t>Pugmill P11 TO (44400) TXDOT SH 146 &amp; FM 518</t>
  </si>
  <si>
    <t>37087902</t>
  </si>
  <si>
    <t>Pugmill P11 TO (88520) St James Place</t>
  </si>
  <si>
    <t>37087917</t>
  </si>
  <si>
    <t>Pugmill P11 TO (76568) Caldwell Ranch Sec 8</t>
  </si>
  <si>
    <t>37087944</t>
  </si>
  <si>
    <t>Pugmill P11 TO (87792) 87792</t>
  </si>
  <si>
    <t>37087986</t>
  </si>
  <si>
    <t>Pugmill P11 TO (88419) Garden Rd</t>
  </si>
  <si>
    <t>37088013</t>
  </si>
  <si>
    <t>Pugmill P11 TO (82243) Meridiana 55A</t>
  </si>
  <si>
    <t>37088031</t>
  </si>
  <si>
    <t>Pugmill P11 TO (79301) BCMUD 87 Det and Grading PH 1</t>
  </si>
  <si>
    <t>37088053</t>
  </si>
  <si>
    <t>Pugmill P11 TO (88390) 88390</t>
  </si>
  <si>
    <t>37088084</t>
  </si>
  <si>
    <t>Pugmill P11 TO (81528) TXDOT - SH 35 / OST - CONTROL # 0178-09-018</t>
  </si>
  <si>
    <t>37088138</t>
  </si>
  <si>
    <t>37088151</t>
  </si>
  <si>
    <t>Pugmill P11 TO (26014) WALL 6- TXDOT HARRIS CO. 610/ALMEDA-FANNIN</t>
  </si>
  <si>
    <t>37088177</t>
  </si>
  <si>
    <t>37088195</t>
  </si>
  <si>
    <t>Pugmill P11 TO (72117) "72"" WATERLINE- 803 kipling"</t>
  </si>
  <si>
    <t>75013133</t>
  </si>
  <si>
    <t>Pugmill P16 TO (81057) Village of Bees Creek 31</t>
  </si>
  <si>
    <t>75013144</t>
  </si>
  <si>
    <t>Pugmill P16 TO (75747) DIVINE SAVIOR ACADEMY - SIENNA</t>
  </si>
  <si>
    <t>75013152</t>
  </si>
  <si>
    <t>Pugmill P16 TO (87204) FY2023 - LDP - Manhattan Dr - CONTRACT #3</t>
  </si>
  <si>
    <t>75013167</t>
  </si>
  <si>
    <t>Pugmill P16 TO (26014) WALL 6- TXDOT HARRIS CO. 610/ALMEDA-FANNIN</t>
  </si>
  <si>
    <t>75013177</t>
  </si>
  <si>
    <t>75013185</t>
  </si>
  <si>
    <t>Pugmill P16 TO (64098) Harper/ Fountain View Dr 77057</t>
  </si>
  <si>
    <t>71048285</t>
  </si>
  <si>
    <t>D102</t>
  </si>
  <si>
    <t>Pugmill P13 TO (67168) POH - CONTAINER YARD 1 NORTH 1 MIDDLE</t>
  </si>
  <si>
    <t>R000061</t>
  </si>
  <si>
    <t>71048299</t>
  </si>
  <si>
    <t>Pugmill P13 TO (85439) Central Park South Sec 3</t>
  </si>
  <si>
    <t>71048311</t>
  </si>
  <si>
    <t>Pugmill P13 TO (83517) SAMARA 6</t>
  </si>
  <si>
    <t>71048321</t>
  </si>
  <si>
    <t>36069192</t>
  </si>
  <si>
    <t>D110</t>
  </si>
  <si>
    <t>Pugmill P10 TO (66211) Escondido Expansion - Detention Pond</t>
  </si>
  <si>
    <t>R000083</t>
  </si>
  <si>
    <t>36069210</t>
  </si>
  <si>
    <t>Pugmill P10 TO (87682) Cypress Pond PI @ Woodforest Sec 1</t>
  </si>
  <si>
    <t>36069216</t>
  </si>
  <si>
    <t>Pugmill P10 TO (73795) 73795</t>
  </si>
  <si>
    <t>36069227</t>
  </si>
  <si>
    <t>Pugmill P10 TO (85820) Montgomery Bend Sec 1</t>
  </si>
  <si>
    <t>36069239</t>
  </si>
  <si>
    <t>36069258</t>
  </si>
  <si>
    <t>Pugmill P10 TO (87864) TXDOT - SH-105 MONTGOMERY CO. CTL#0338-04-066</t>
  </si>
  <si>
    <t>36069273</t>
  </si>
  <si>
    <t>Pugmill P10 TO (80913) Chapel Run 4</t>
  </si>
  <si>
    <t>36069286</t>
  </si>
  <si>
    <t>Pugmill P10 TO (87898) Lake Creek Elementary School - CONROE</t>
  </si>
  <si>
    <t>36069297</t>
  </si>
  <si>
    <t>36069305</t>
  </si>
  <si>
    <t>36069362</t>
  </si>
  <si>
    <t>Pugmill P10 TO (71508) Madeley Creek 1&amp;2</t>
  </si>
  <si>
    <t>36069379</t>
  </si>
  <si>
    <t>36069390</t>
  </si>
  <si>
    <t>36069406</t>
  </si>
  <si>
    <t>Pugmill P10 TO (67225) Teralyn Woods Prkwy Ext. Ph. 4</t>
  </si>
  <si>
    <t>36069422</t>
  </si>
  <si>
    <t>Pugmill P10 TO (85263) Audubon Creekside North</t>
  </si>
  <si>
    <t>36069434</t>
  </si>
  <si>
    <t>Pugmill P10 TO (81413) Astaire Pkwy PH 2 &amp; Artavia Sec 23</t>
  </si>
  <si>
    <t>36069447</t>
  </si>
  <si>
    <t>36069458</t>
  </si>
  <si>
    <t>36069468</t>
  </si>
  <si>
    <t>36069492</t>
  </si>
  <si>
    <t>71048226</t>
  </si>
  <si>
    <t>D118</t>
  </si>
  <si>
    <t>R000057</t>
  </si>
  <si>
    <t>71048237</t>
  </si>
  <si>
    <t>Pugmill P13 TO (70671) Galveston County - 23rd Street Rehab</t>
  </si>
  <si>
    <t>71048252</t>
  </si>
  <si>
    <t>Pugmill P13 TO (87564) TXDOT SH 146 &amp; BEL - JOSE</t>
  </si>
  <si>
    <t>71048264</t>
  </si>
  <si>
    <t>71048274</t>
  </si>
  <si>
    <t>Pugmill P13 TO (31174) 31174</t>
  </si>
  <si>
    <t>71048277</t>
  </si>
  <si>
    <t>71048288</t>
  </si>
  <si>
    <t>71048306</t>
  </si>
  <si>
    <t>71048317</t>
  </si>
  <si>
    <t>Pugmill P13 TO (65394) Kelsey Seybold Clear Lake Expansion</t>
  </si>
  <si>
    <t>71048327</t>
  </si>
  <si>
    <t>Pugmill P13 TO (31616) Brazoswood HS</t>
  </si>
  <si>
    <t>71048335</t>
  </si>
  <si>
    <t>Pugmill P13 TO (69091) TXDOT SH 146 &amp; NASA RD. 1</t>
  </si>
  <si>
    <t>71048349</t>
  </si>
  <si>
    <t>71048358</t>
  </si>
  <si>
    <t>71048369</t>
  </si>
  <si>
    <t>32054044</t>
  </si>
  <si>
    <t>D12</t>
  </si>
  <si>
    <t>Pugmill P7 TO (85789) Klein High School (Misty Valley)</t>
  </si>
  <si>
    <t>R000075</t>
  </si>
  <si>
    <t>32054059</t>
  </si>
  <si>
    <t>Pugmill P7 TO (84500) Cypress Creek Batch 3 - (Birnamwood)</t>
  </si>
  <si>
    <t>32054068</t>
  </si>
  <si>
    <t>Pugmill P7 TO (31099) TXDOT FM 1960- Atasocita Shores Dr</t>
  </si>
  <si>
    <t>32054079</t>
  </si>
  <si>
    <t>Pugmill P7 TO (63085) Paving Evergreen Sec. 2</t>
  </si>
  <si>
    <t>32054102</t>
  </si>
  <si>
    <t>Pugmill P7 TO (81413) Astaire Pkwy PH 2 &amp; Artavia Sec 23</t>
  </si>
  <si>
    <t>32054131</t>
  </si>
  <si>
    <t>Pugmill P7 TO (86595) M7 LAND DEV.  18235 SHAW RD  77429</t>
  </si>
  <si>
    <t>32054141</t>
  </si>
  <si>
    <t>Pugmill P7 TO (82688) Sandpiper Village Drainage Imprv</t>
  </si>
  <si>
    <t>38037273</t>
  </si>
  <si>
    <t>D121</t>
  </si>
  <si>
    <t>Pugmill P12 TO (83632) Estate Section 2</t>
  </si>
  <si>
    <t>R000084</t>
  </si>
  <si>
    <t>38037281</t>
  </si>
  <si>
    <t>Pugmill P12 TO (81981) Smith Road Channel Diversion-HCFCD(Dorylee)</t>
  </si>
  <si>
    <t>38037288</t>
  </si>
  <si>
    <t>38037296</t>
  </si>
  <si>
    <t>Pugmill P12 TO (83993) Meadws Section 3 PH 1</t>
  </si>
  <si>
    <t>38037305</t>
  </si>
  <si>
    <t>38037315</t>
  </si>
  <si>
    <t>Pugmill P12 TO (85018) MEADOWS SECTION 3 PH 2</t>
  </si>
  <si>
    <t>38037319</t>
  </si>
  <si>
    <t>38037324</t>
  </si>
  <si>
    <t>38037331</t>
  </si>
  <si>
    <t>38037337</t>
  </si>
  <si>
    <t>38037342</t>
  </si>
  <si>
    <t>38037347</t>
  </si>
  <si>
    <t>38037354</t>
  </si>
  <si>
    <t>38037357</t>
  </si>
  <si>
    <t>Pugmill P12 TO (84948) Cain HS</t>
  </si>
  <si>
    <t>38037361</t>
  </si>
  <si>
    <t>38037363</t>
  </si>
  <si>
    <t>Pugmill P12 TO (69227) 69227</t>
  </si>
  <si>
    <t>38037370</t>
  </si>
  <si>
    <t>38037379</t>
  </si>
  <si>
    <t>38037385</t>
  </si>
  <si>
    <t>38037389</t>
  </si>
  <si>
    <t>Pugmill P12 TO (31099) TXDOT FM 1960- Atasocita Shores Dr</t>
  </si>
  <si>
    <t>38037397</t>
  </si>
  <si>
    <t>38037401</t>
  </si>
  <si>
    <t>71048223</t>
  </si>
  <si>
    <t>D122</t>
  </si>
  <si>
    <t>R000050</t>
  </si>
  <si>
    <t>71048236</t>
  </si>
  <si>
    <t>71048250</t>
  </si>
  <si>
    <t>71048259</t>
  </si>
  <si>
    <t>71048267</t>
  </si>
  <si>
    <t>71048275</t>
  </si>
  <si>
    <t>71048287</t>
  </si>
  <si>
    <t>71048305</t>
  </si>
  <si>
    <t>Pugmill P13 TO (40355) Shriners Hospital - Galveston</t>
  </si>
  <si>
    <t>71048320</t>
  </si>
  <si>
    <t>71048333</t>
  </si>
  <si>
    <t>71048334</t>
  </si>
  <si>
    <t>71048348</t>
  </si>
  <si>
    <t>71048357</t>
  </si>
  <si>
    <t>71048368</t>
  </si>
  <si>
    <t>71048381</t>
  </si>
  <si>
    <t>70033418</t>
  </si>
  <si>
    <t>D133</t>
  </si>
  <si>
    <t>Pugmill P14 TO (84133) Tamarron West Sec 9</t>
  </si>
  <si>
    <t>R000073</t>
  </si>
  <si>
    <t>70033426</t>
  </si>
  <si>
    <t>Pugmill P14 TO (84287) TX Dot FM 1463</t>
  </si>
  <si>
    <t>70033437</t>
  </si>
  <si>
    <t>Pugmill P14 TO (70475) Kingdom heights Sec 7</t>
  </si>
  <si>
    <t>70033445</t>
  </si>
  <si>
    <t>Pugmill P14 TO (76023) Tamarron West 8</t>
  </si>
  <si>
    <t>70033455</t>
  </si>
  <si>
    <t>Pugmill P14 TO (67940) Bellfort Farms Sec. 2</t>
  </si>
  <si>
    <t>70033465</t>
  </si>
  <si>
    <t>Pugmill P14 TO (78511) COH - Lift Station Renewal and Repl - IMPERIAL PO</t>
  </si>
  <si>
    <t>70033611</t>
  </si>
  <si>
    <t>Pugmill P14 TO (84113) PECAN RIDGE 5</t>
  </si>
  <si>
    <t>70033628</t>
  </si>
  <si>
    <t>70033638</t>
  </si>
  <si>
    <t>Pugmill P14 TO (84328) Montgomery Road, Richmond TX</t>
  </si>
  <si>
    <t>70033654</t>
  </si>
  <si>
    <t>Pugmill P14 TO (86208) PECAN RIDGE 7 &amp; PECAN KNOLL DR PH 2 WSD</t>
  </si>
  <si>
    <t>70033665</t>
  </si>
  <si>
    <t>Pugmill P14 TO (81937) Aliana Retail Building - Shell</t>
  </si>
  <si>
    <t>70033680</t>
  </si>
  <si>
    <t>70033685</t>
  </si>
  <si>
    <t>Pugmill P14 TO (83849) TX Dot FM 1463</t>
  </si>
  <si>
    <t>70033686</t>
  </si>
  <si>
    <t>70033689</t>
  </si>
  <si>
    <t>70033690</t>
  </si>
  <si>
    <t>70033692</t>
  </si>
  <si>
    <t>70033694</t>
  </si>
  <si>
    <t>70033696</t>
  </si>
  <si>
    <t>70033757</t>
  </si>
  <si>
    <t>70033759</t>
  </si>
  <si>
    <t>70033762</t>
  </si>
  <si>
    <t>70033764</t>
  </si>
  <si>
    <t>70033766</t>
  </si>
  <si>
    <t>34112271</t>
  </si>
  <si>
    <t>D136</t>
  </si>
  <si>
    <t>R000065</t>
  </si>
  <si>
    <t>06-23-2023 TO 06-29-2023</t>
  </si>
  <si>
    <t>34112444</t>
  </si>
  <si>
    <t>Pugmill P8 TO (86710) "108 "" WATER LINE- Cotillion Dr"</t>
  </si>
  <si>
    <t>34112452</t>
  </si>
  <si>
    <t>34112462</t>
  </si>
  <si>
    <t>Pugmill P8 TO (73629) Star Stop 124 (Hamerly)</t>
  </si>
  <si>
    <t>34112470</t>
  </si>
  <si>
    <t>Pugmill P8 TO (87977) Winzer park Drainage Improv -WALCOTT LANE/FY2023 L</t>
  </si>
  <si>
    <t>34113045</t>
  </si>
  <si>
    <t>Pugmill P8 TO (63718) Harris Co. Hwy- 146 BAYTOWN</t>
  </si>
  <si>
    <t>34113072</t>
  </si>
  <si>
    <t>Pugmill P8 TO (16357) Northline Drainage &amp; Paving</t>
  </si>
  <si>
    <t>34113106</t>
  </si>
  <si>
    <t>Pugmill P8 TO (60604) City of Morgan's Point East Side Reconstruction</t>
  </si>
  <si>
    <t>34113107</t>
  </si>
  <si>
    <t>34113132</t>
  </si>
  <si>
    <t>34113193</t>
  </si>
  <si>
    <t>34113214</t>
  </si>
  <si>
    <t>34113231</t>
  </si>
  <si>
    <t>34113247</t>
  </si>
  <si>
    <t>73002880</t>
  </si>
  <si>
    <t>D137</t>
  </si>
  <si>
    <t>Pugmill P3 TO (82647) WCMUD No. 41 Bluestem Sec 1 WSD-Paving</t>
  </si>
  <si>
    <t>R000082</t>
  </si>
  <si>
    <t>73002883</t>
  </si>
  <si>
    <t>Pugmill P3 TO (81414) Sorrella Section 2</t>
  </si>
  <si>
    <t>73002911</t>
  </si>
  <si>
    <t>Pugmill P3 TO (84501) "84"" WL - CLARA ST - B1 &amp; B2"</t>
  </si>
  <si>
    <t>73002960</t>
  </si>
  <si>
    <t>Pugmill P3 TO (58079) Freeman Ranch 5</t>
  </si>
  <si>
    <t>73003009</t>
  </si>
  <si>
    <t>73003027</t>
  </si>
  <si>
    <t>31075888</t>
  </si>
  <si>
    <t>D145</t>
  </si>
  <si>
    <t>Pugmill P6 TO (79697) Stonecreek Estates Sec 12</t>
  </si>
  <si>
    <t>R000051</t>
  </si>
  <si>
    <t>31075901</t>
  </si>
  <si>
    <t>Pugmill P6 TO (87073) Wall Street Village</t>
  </si>
  <si>
    <t>31075905</t>
  </si>
  <si>
    <t>Pugmill P6 TO (86123) Kinkaid</t>
  </si>
  <si>
    <t>31075974</t>
  </si>
  <si>
    <t>31075982</t>
  </si>
  <si>
    <t>31075989</t>
  </si>
  <si>
    <t>31075996</t>
  </si>
  <si>
    <t>Pugmill P6 TO (78511) COH - Lift Station Renewal and Repl - IMPERIAL PO</t>
  </si>
  <si>
    <t>31076007</t>
  </si>
  <si>
    <t>31076013</t>
  </si>
  <si>
    <t>31076020</t>
  </si>
  <si>
    <t>31076027</t>
  </si>
  <si>
    <t>Pugmill P6 TO (76364) A Myers Rd Ext Ph 2</t>
  </si>
  <si>
    <t>31076039</t>
  </si>
  <si>
    <t>31076047</t>
  </si>
  <si>
    <t>31076056</t>
  </si>
  <si>
    <t>31076062</t>
  </si>
  <si>
    <t>31076071</t>
  </si>
  <si>
    <t>31076082</t>
  </si>
  <si>
    <t>31076094</t>
  </si>
  <si>
    <t xml:space="preserve">Pugmill P6 TO (85361) CNP Whaley Substation </t>
  </si>
  <si>
    <t>31076106</t>
  </si>
  <si>
    <t>31076118</t>
  </si>
  <si>
    <t>31076128</t>
  </si>
  <si>
    <t>31076137</t>
  </si>
  <si>
    <t>Pugmill P6 TO (88564) Briarwood Crossing Sec 12</t>
  </si>
  <si>
    <t>31076149</t>
  </si>
  <si>
    <t>31076159</t>
  </si>
  <si>
    <t>Pugmill P6 TO (88292) OcuSoft</t>
  </si>
  <si>
    <t>31076172</t>
  </si>
  <si>
    <t>31076182</t>
  </si>
  <si>
    <t>31076195</t>
  </si>
  <si>
    <t>31076207</t>
  </si>
  <si>
    <t>31076218</t>
  </si>
  <si>
    <t>Pugmill P6 TO (67039) Kinkaid Phase 1 GMP</t>
  </si>
  <si>
    <t>31076254</t>
  </si>
  <si>
    <t>31076268</t>
  </si>
  <si>
    <t>31076285</t>
  </si>
  <si>
    <t>34113047</t>
  </si>
  <si>
    <t>D15</t>
  </si>
  <si>
    <t>R000072</t>
  </si>
  <si>
    <t>34113074</t>
  </si>
  <si>
    <t>Pugmill P8 TO (85651) COH FY2022 Draunage #3 (W 22nd)</t>
  </si>
  <si>
    <t>34113095</t>
  </si>
  <si>
    <t>Pugmill P8 TO (25434) Garden Oaks &amp; shepherd Park West Drainage</t>
  </si>
  <si>
    <t>34113124</t>
  </si>
  <si>
    <t>34113154</t>
  </si>
  <si>
    <t>Pugmill P8 TO (33772) Hardy Toll Rd &amp; Greens Rd/COH N Corridor</t>
  </si>
  <si>
    <t>34113171</t>
  </si>
  <si>
    <t>Pugmill P8 TO (88111) 88111</t>
  </si>
  <si>
    <t>34113202</t>
  </si>
  <si>
    <t>Pugmill P8 TO (88511) 88511</t>
  </si>
  <si>
    <t>34113212</t>
  </si>
  <si>
    <t>Pugmill P8 TO (74282) Lyondell Basell Admin Building</t>
  </si>
  <si>
    <t>34113230</t>
  </si>
  <si>
    <t>34113307</t>
  </si>
  <si>
    <t>Pugmill P8 TO (83632) Estate Section 2</t>
  </si>
  <si>
    <t>34113340</t>
  </si>
  <si>
    <t>34113372</t>
  </si>
  <si>
    <t>Pugmill P8 TO (84453) Kilgore Parkway</t>
  </si>
  <si>
    <t>34113399</t>
  </si>
  <si>
    <t>Pugmill P8 TO (88297) 88297</t>
  </si>
  <si>
    <t>34113409</t>
  </si>
  <si>
    <t>Pugmill P8 TO (78235) Sterling Point Section 7 &amp; 8 WSD</t>
  </si>
  <si>
    <t>34113481</t>
  </si>
  <si>
    <t>Pugmill P8 TO (82855) "108""WL- - spence road - aldine bender"</t>
  </si>
  <si>
    <t>34113501</t>
  </si>
  <si>
    <t>34113525</t>
  </si>
  <si>
    <t>34113545</t>
  </si>
  <si>
    <t>34113585</t>
  </si>
  <si>
    <t>70033414</t>
  </si>
  <si>
    <t>D154</t>
  </si>
  <si>
    <t>R000078</t>
  </si>
  <si>
    <t>70033429</t>
  </si>
  <si>
    <t>Pugmill P14 TO (69030) TX Dot FM 1463</t>
  </si>
  <si>
    <t>70033438</t>
  </si>
  <si>
    <t>70033450</t>
  </si>
  <si>
    <t>70033456</t>
  </si>
  <si>
    <t>70033469</t>
  </si>
  <si>
    <t>Pugmill P14 TO (84103) TAMARRON WEST 5 &amp; TAMARRON POINT DED SEC 7</t>
  </si>
  <si>
    <t>70033481</t>
  </si>
  <si>
    <t>Pugmill P14 TO (78394) Kelsey Seybold Katy Expansion</t>
  </si>
  <si>
    <t>70033492</t>
  </si>
  <si>
    <t>70033502</t>
  </si>
  <si>
    <t>Pugmill P14 TO (87818) Tamarron West Wastewater Treatment Plant &amp; Lift St</t>
  </si>
  <si>
    <t>70033522</t>
  </si>
  <si>
    <t>70033530</t>
  </si>
  <si>
    <t>70033537</t>
  </si>
  <si>
    <t>70033544</t>
  </si>
  <si>
    <t>70033552</t>
  </si>
  <si>
    <t>70033595</t>
  </si>
  <si>
    <t>70033607</t>
  </si>
  <si>
    <t>70033616</t>
  </si>
  <si>
    <t>70033627</t>
  </si>
  <si>
    <t>70033639</t>
  </si>
  <si>
    <t>70033655</t>
  </si>
  <si>
    <t>70033666</t>
  </si>
  <si>
    <t>70033676</t>
  </si>
  <si>
    <t>70033710</t>
  </si>
  <si>
    <t>70033723</t>
  </si>
  <si>
    <t>70033735</t>
  </si>
  <si>
    <t>71047975</t>
  </si>
  <si>
    <t>D158</t>
  </si>
  <si>
    <t>R000071</t>
  </si>
  <si>
    <t>71048002</t>
  </si>
  <si>
    <t>Pugmill P13 TO (71309) Samara Phase 2 Detention &amp; Grading</t>
  </si>
  <si>
    <t>71048013</t>
  </si>
  <si>
    <t>71048028</t>
  </si>
  <si>
    <t>Pugmill P13 TO (44400) TXDOT SH 146 &amp; FM 518</t>
  </si>
  <si>
    <t>71048047</t>
  </si>
  <si>
    <t>71048108</t>
  </si>
  <si>
    <t>71048124</t>
  </si>
  <si>
    <t>Pugmill P13 TO (60511) Whitcomp Elementary School</t>
  </si>
  <si>
    <t>71048142</t>
  </si>
  <si>
    <t>Pugmill P13 TO (62170) Coastal Point 6</t>
  </si>
  <si>
    <t>71048302</t>
  </si>
  <si>
    <t>Pugmill P13 TO (81297) Brazosport HS CTE Additions &amp; Renovations</t>
  </si>
  <si>
    <t>70032387</t>
  </si>
  <si>
    <t>D159 (D158)</t>
  </si>
  <si>
    <t>R000070</t>
  </si>
  <si>
    <t>70033416</t>
  </si>
  <si>
    <t>70033433</t>
  </si>
  <si>
    <t>70033448</t>
  </si>
  <si>
    <t>70033460</t>
  </si>
  <si>
    <t>70033477</t>
  </si>
  <si>
    <t>70033497</t>
  </si>
  <si>
    <t>70033507</t>
  </si>
  <si>
    <t>70033687</t>
  </si>
  <si>
    <t>D160</t>
  </si>
  <si>
    <t>R000062</t>
  </si>
  <si>
    <t>70033688</t>
  </si>
  <si>
    <t>70033691</t>
  </si>
  <si>
    <t>70033693</t>
  </si>
  <si>
    <t>70033695</t>
  </si>
  <si>
    <t>70033697</t>
  </si>
  <si>
    <t>70033756</t>
  </si>
  <si>
    <t>70033760</t>
  </si>
  <si>
    <t>70033761</t>
  </si>
  <si>
    <t>70033763</t>
  </si>
  <si>
    <t>70033765</t>
  </si>
  <si>
    <t>70033407</t>
  </si>
  <si>
    <t>D161</t>
  </si>
  <si>
    <t>R000076</t>
  </si>
  <si>
    <t>70033422</t>
  </si>
  <si>
    <t>70033435</t>
  </si>
  <si>
    <t>70033446</t>
  </si>
  <si>
    <t>70033463</t>
  </si>
  <si>
    <t>70033478</t>
  </si>
  <si>
    <t>70033489</t>
  </si>
  <si>
    <t>Pugmill P14 TO (69031) TX Dot FM 1463</t>
  </si>
  <si>
    <t>70033509</t>
  </si>
  <si>
    <t>70033517</t>
  </si>
  <si>
    <t>70033526</t>
  </si>
  <si>
    <t>Pugmill P14 TO (49987) CNP Fulshear Substation</t>
  </si>
  <si>
    <t>70033534</t>
  </si>
  <si>
    <t>70033547</t>
  </si>
  <si>
    <t>70033556</t>
  </si>
  <si>
    <t>70033567</t>
  </si>
  <si>
    <t>Pugmill P14 TO (70726) Harrison Road Drainage &amp; Paving</t>
  </si>
  <si>
    <t>70033593</t>
  </si>
  <si>
    <t>70033604</t>
  </si>
  <si>
    <t>70033620</t>
  </si>
  <si>
    <t>70033632</t>
  </si>
  <si>
    <t>70033643</t>
  </si>
  <si>
    <t>70033656</t>
  </si>
  <si>
    <t>70033669</t>
  </si>
  <si>
    <t>70033679</t>
  </si>
  <si>
    <t>70033707</t>
  </si>
  <si>
    <t>70033720</t>
  </si>
  <si>
    <t>70033733</t>
  </si>
  <si>
    <t>70033745</t>
  </si>
  <si>
    <t>Pugmill P14 TO (61671) COH FY2022 SWAT CO #1 (Clarewood)</t>
  </si>
  <si>
    <t>70033408</t>
  </si>
  <si>
    <t>D162</t>
  </si>
  <si>
    <t>R000077</t>
  </si>
  <si>
    <t>70033423</t>
  </si>
  <si>
    <t>70033436</t>
  </si>
  <si>
    <t>70033449</t>
  </si>
  <si>
    <t>70033457</t>
  </si>
  <si>
    <t>70033470</t>
  </si>
  <si>
    <t>70033487</t>
  </si>
  <si>
    <t>70033498</t>
  </si>
  <si>
    <t>70033508</t>
  </si>
  <si>
    <t>70033518</t>
  </si>
  <si>
    <t>70033527</t>
  </si>
  <si>
    <t>70033535</t>
  </si>
  <si>
    <t>70033542</t>
  </si>
  <si>
    <t>70033549</t>
  </si>
  <si>
    <t>70033559</t>
  </si>
  <si>
    <t>70033568</t>
  </si>
  <si>
    <t>70033594</t>
  </si>
  <si>
    <t>70033606</t>
  </si>
  <si>
    <t>70033622</t>
  </si>
  <si>
    <t>70033636</t>
  </si>
  <si>
    <t>70033646</t>
  </si>
  <si>
    <t>70033658</t>
  </si>
  <si>
    <t>Pugmill P14 TO (79888) Springstone Westpark</t>
  </si>
  <si>
    <t>70033671</t>
  </si>
  <si>
    <t>70033681</t>
  </si>
  <si>
    <t>70033708</t>
  </si>
  <si>
    <t>70033721</t>
  </si>
  <si>
    <t>70033734</t>
  </si>
  <si>
    <t>70033744</t>
  </si>
  <si>
    <t>37087815</t>
  </si>
  <si>
    <t>D167</t>
  </si>
  <si>
    <t>Pugmill P11 TO (80582) ALICANTE - ALMEDA</t>
  </si>
  <si>
    <t>R000079</t>
  </si>
  <si>
    <t>37087841</t>
  </si>
  <si>
    <t>37087867</t>
  </si>
  <si>
    <t>37087934</t>
  </si>
  <si>
    <t>Pugmill P11 TO (83738) Sterling Lakes North 3</t>
  </si>
  <si>
    <t>37087955</t>
  </si>
  <si>
    <t>Pugmill P11 TO (25722) SH36 MIDDLE @ FM 1994</t>
  </si>
  <si>
    <t>37087993</t>
  </si>
  <si>
    <t>Pugmill P11 TO (45987) SH36 SOUTH @ Walmart W Columbia</t>
  </si>
  <si>
    <t>37088022</t>
  </si>
  <si>
    <t>37088049</t>
  </si>
  <si>
    <t>37088065</t>
  </si>
  <si>
    <t>72021533</t>
  </si>
  <si>
    <t>Pugmill P15 TO (43684) ILT Windmill Lakes</t>
  </si>
  <si>
    <t>72021550</t>
  </si>
  <si>
    <t>Pugmill P15 TO (87204) FY2023 - LDP - Manhattan Dr - CONTRACT #3</t>
  </si>
  <si>
    <t>72021572</t>
  </si>
  <si>
    <t>Pugmill P15 TO (71719) Project River</t>
  </si>
  <si>
    <t>72021590</t>
  </si>
  <si>
    <t>Pugmill P15 TO (83822) Sienna Sec 50B</t>
  </si>
  <si>
    <t>72021602</t>
  </si>
  <si>
    <t>Pugmill P15 TO (81668) 1211 kipling st /COH 72in WL</t>
  </si>
  <si>
    <t>34113271</t>
  </si>
  <si>
    <t>D18</t>
  </si>
  <si>
    <t>Pugmill P8 TO (88527) Heatherloch MUD Water Plant 1 Expansion</t>
  </si>
  <si>
    <t>R000085</t>
  </si>
  <si>
    <t>34113286</t>
  </si>
  <si>
    <t>Pugmill P8 TO (88478) Crosby-Lynchburg Rd Phs 3</t>
  </si>
  <si>
    <t>34113320</t>
  </si>
  <si>
    <t>34113355</t>
  </si>
  <si>
    <t>34113390</t>
  </si>
  <si>
    <t>34113497</t>
  </si>
  <si>
    <t>34113508</t>
  </si>
  <si>
    <t>34113529</t>
  </si>
  <si>
    <t>34113571</t>
  </si>
  <si>
    <t>34113586</t>
  </si>
  <si>
    <t>Pugmill P8 TO (88647) COH TDO Panel Replace. (Marathon)</t>
  </si>
  <si>
    <t>34113037</t>
  </si>
  <si>
    <t>D20</t>
  </si>
  <si>
    <t>R000052</t>
  </si>
  <si>
    <t>34113058</t>
  </si>
  <si>
    <t>34113082</t>
  </si>
  <si>
    <t>34113114</t>
  </si>
  <si>
    <t>34113140</t>
  </si>
  <si>
    <t>34113162</t>
  </si>
  <si>
    <t>34113290</t>
  </si>
  <si>
    <t>34113329</t>
  </si>
  <si>
    <t>34113363</t>
  </si>
  <si>
    <t>34113388</t>
  </si>
  <si>
    <t>34113472</t>
  </si>
  <si>
    <t>34113500</t>
  </si>
  <si>
    <t>34113530</t>
  </si>
  <si>
    <t>34113562</t>
  </si>
  <si>
    <t>71048225</t>
  </si>
  <si>
    <t>D22</t>
  </si>
  <si>
    <t>R000060</t>
  </si>
  <si>
    <t>71048234</t>
  </si>
  <si>
    <t>Pugmill P13 TO (78146) Baybrook Gateway</t>
  </si>
  <si>
    <t>71048244</t>
  </si>
  <si>
    <t>Pugmill P13 TO (72105) Nassau Bay Job</t>
  </si>
  <si>
    <t>71048254</t>
  </si>
  <si>
    <t>71048266</t>
  </si>
  <si>
    <t>71048276</t>
  </si>
  <si>
    <t>71048286</t>
  </si>
  <si>
    <t>Pugmill P13 TO (70629) Great Wolf Lodge</t>
  </si>
  <si>
    <t>71048296</t>
  </si>
  <si>
    <t>71048308</t>
  </si>
  <si>
    <t>71048315</t>
  </si>
  <si>
    <t>71048324</t>
  </si>
  <si>
    <t>71048331</t>
  </si>
  <si>
    <t>71048342</t>
  </si>
  <si>
    <t>71048356</t>
  </si>
  <si>
    <t>71048367</t>
  </si>
  <si>
    <t>Pugmill P13 TO (71196) Alvin C Store</t>
  </si>
  <si>
    <t>71048371</t>
  </si>
  <si>
    <t>71048383</t>
  </si>
  <si>
    <t>30011771</t>
  </si>
  <si>
    <t>D33</t>
  </si>
  <si>
    <t>Pugmill P5 TO (80582) ALICANTE - ALMEDA</t>
  </si>
  <si>
    <t>R000056</t>
  </si>
  <si>
    <t>37087887</t>
  </si>
  <si>
    <t>37087959</t>
  </si>
  <si>
    <t>Pugmill P11 TO (82973) Lake D Valencia</t>
  </si>
  <si>
    <t>37087982</t>
  </si>
  <si>
    <t>37088011</t>
  </si>
  <si>
    <t>Pugmill P11 TO (73851) "72"" WATERLINE- Tuam"</t>
  </si>
  <si>
    <t>37088046</t>
  </si>
  <si>
    <t>37088087</t>
  </si>
  <si>
    <t>37088126</t>
  </si>
  <si>
    <t>Pugmill P11 TO (83822) Sienna Sec 50B</t>
  </si>
  <si>
    <t>37088150</t>
  </si>
  <si>
    <t>37088191</t>
  </si>
  <si>
    <t>Pugmill P11 TO (84649) TXDOT - SH 288 @ CR. 64 E - CN# 0598-02-125</t>
  </si>
  <si>
    <t>75013134</t>
  </si>
  <si>
    <t>Pugmill P16 TO (82973) Lake D Valencia</t>
  </si>
  <si>
    <t>75013142</t>
  </si>
  <si>
    <t>Pugmill P16 TO (57927) PRESERVE AT HWY 6</t>
  </si>
  <si>
    <t>75013147</t>
  </si>
  <si>
    <t>Pugmill P16 TO (75799) Valencia Section 5</t>
  </si>
  <si>
    <t>75013156</t>
  </si>
  <si>
    <t>Pugmill P16 TO (72117) "72"" WATERLINE- 803 kipling"</t>
  </si>
  <si>
    <t>75013166</t>
  </si>
  <si>
    <t>Pugmill P16 TO (84444) San Augustine Hotel</t>
  </si>
  <si>
    <t>75013184</t>
  </si>
  <si>
    <t>37087996</t>
  </si>
  <si>
    <t>D35</t>
  </si>
  <si>
    <t>R000063</t>
  </si>
  <si>
    <t>75013139</t>
  </si>
  <si>
    <t>37087940</t>
  </si>
  <si>
    <t>D45</t>
  </si>
  <si>
    <t>Pugmill P11 TO (75799) Valencia Section 5</t>
  </si>
  <si>
    <t>R000055</t>
  </si>
  <si>
    <t>37087963</t>
  </si>
  <si>
    <t>37087984</t>
  </si>
  <si>
    <t>37088012</t>
  </si>
  <si>
    <t>37088030</t>
  </si>
  <si>
    <t>37088052</t>
  </si>
  <si>
    <t>Pugmill P11 TO (81057) Village of Bees Creek 31</t>
  </si>
  <si>
    <t>37088091</t>
  </si>
  <si>
    <t>37088112</t>
  </si>
  <si>
    <t>72021563</t>
  </si>
  <si>
    <t>72021587</t>
  </si>
  <si>
    <t>Pugmill P15 TO (57927) PRESERVE AT HWY 6</t>
  </si>
  <si>
    <t>75013137</t>
  </si>
  <si>
    <t>75013143</t>
  </si>
  <si>
    <t>Pugmill P16 TO (84818) OST Lofts</t>
  </si>
  <si>
    <t>75013153</t>
  </si>
  <si>
    <t>Pugmill P16 TO (87680) SET Enviro. Patchwork</t>
  </si>
  <si>
    <t>75013162</t>
  </si>
  <si>
    <t>75013170</t>
  </si>
  <si>
    <t>75013182</t>
  </si>
  <si>
    <t>Pugmill P16 TO (80582) ALICANTE - ALMEDA</t>
  </si>
  <si>
    <t>75013189</t>
  </si>
  <si>
    <t>72021603</t>
  </si>
  <si>
    <t>D45 (D86)</t>
  </si>
  <si>
    <t>Pugmill P15 TO (71063) 105 S ALLEN GENOA</t>
  </si>
  <si>
    <t>71048224</t>
  </si>
  <si>
    <t>D48</t>
  </si>
  <si>
    <t>R000081</t>
  </si>
  <si>
    <t>71048241</t>
  </si>
  <si>
    <t>71048251</t>
  </si>
  <si>
    <t>71048262</t>
  </si>
  <si>
    <t>71048271</t>
  </si>
  <si>
    <t>30011832</t>
  </si>
  <si>
    <t>D49</t>
  </si>
  <si>
    <t>R000068</t>
  </si>
  <si>
    <t>37087809</t>
  </si>
  <si>
    <t>37087953</t>
  </si>
  <si>
    <t>37087981</t>
  </si>
  <si>
    <t>37088007</t>
  </si>
  <si>
    <t>37088028</t>
  </si>
  <si>
    <t>Pugmill P11 TO (83206) Sterling Lakes North 2</t>
  </si>
  <si>
    <t>37088042</t>
  </si>
  <si>
    <t>37088092</t>
  </si>
  <si>
    <t>72021558</t>
  </si>
  <si>
    <t>72021577</t>
  </si>
  <si>
    <t>72021591</t>
  </si>
  <si>
    <t>72021601</t>
  </si>
  <si>
    <t>Pugmill P15 TO (71076) Mustang Bayou Regional LS/FBTCII</t>
  </si>
  <si>
    <t>72021615</t>
  </si>
  <si>
    <t>Pugmill P15 TO (79255) Beatrice Mayes Institute</t>
  </si>
  <si>
    <t>75013138</t>
  </si>
  <si>
    <t>75013146</t>
  </si>
  <si>
    <t>75013155</t>
  </si>
  <si>
    <t>75013164</t>
  </si>
  <si>
    <t>75013174</t>
  </si>
  <si>
    <t>Pugmill P16 TO (84649) TXDOT - SH 288 @ CR. 64 E - CN# 0598-02-125</t>
  </si>
  <si>
    <t>75013179</t>
  </si>
  <si>
    <t>75013186</t>
  </si>
  <si>
    <t>34113065</t>
  </si>
  <si>
    <t>D71</t>
  </si>
  <si>
    <t>R000054</t>
  </si>
  <si>
    <t>34113091</t>
  </si>
  <si>
    <t>Pugmill P8 TO (75879) South Houston Drainage Ph 3</t>
  </si>
  <si>
    <t>34113120</t>
  </si>
  <si>
    <t>34113138</t>
  </si>
  <si>
    <t>34113149</t>
  </si>
  <si>
    <t>34113170</t>
  </si>
  <si>
    <t>34113199</t>
  </si>
  <si>
    <t>34113317</t>
  </si>
  <si>
    <t>Pugmill P8 TO (86081) FY2022 Swat Contract #1 WO-2 - PONNEL - north pla</t>
  </si>
  <si>
    <t>34113350</t>
  </si>
  <si>
    <t>34113379</t>
  </si>
  <si>
    <t>34113396</t>
  </si>
  <si>
    <t>34113422</t>
  </si>
  <si>
    <t>34113493</t>
  </si>
  <si>
    <t>34113535</t>
  </si>
  <si>
    <t>34113566</t>
  </si>
  <si>
    <t>29148320</t>
  </si>
  <si>
    <t>D76</t>
  </si>
  <si>
    <t>Pugmill P2 TO (48519) Nottingham Elementary</t>
  </si>
  <si>
    <t>R000080</t>
  </si>
  <si>
    <t>29148350</t>
  </si>
  <si>
    <t>Pugmill P2 TO (85095) CNP Zenith Substation</t>
  </si>
  <si>
    <t>29148366</t>
  </si>
  <si>
    <t>Pugmill P2 TO (81414) Sorrella Section 2</t>
  </si>
  <si>
    <t>29148388</t>
  </si>
  <si>
    <t>Pugmill P2 TO (79034) HC 22-0444 Cypress Place, Ph 2 (Emerald Forest)</t>
  </si>
  <si>
    <t>29148411</t>
  </si>
  <si>
    <t>Pugmill P2 TO (72382) Binford Creek MG &amp; Det</t>
  </si>
  <si>
    <t>29148430</t>
  </si>
  <si>
    <t>Pugmill P2 TO (29436) SBISD Landrum Middle School</t>
  </si>
  <si>
    <t>29148467</t>
  </si>
  <si>
    <t>Pugmill P2 TO (58079) Freeman Ranch 5</t>
  </si>
  <si>
    <t>29148489</t>
  </si>
  <si>
    <t>Pugmill P2 TO (84501) "84"" WL - CLARA ST - B1 &amp; B2"</t>
  </si>
  <si>
    <t>29148525</t>
  </si>
  <si>
    <t>Pugmill P2 TO (82647) WCMUD No. 41 Bluestem Sec 1 WSD-Paving</t>
  </si>
  <si>
    <t>29148548</t>
  </si>
  <si>
    <t>29148665</t>
  </si>
  <si>
    <t>29148684</t>
  </si>
  <si>
    <t>Pugmill P2 TO (77097) Anserra industrial</t>
  </si>
  <si>
    <t>29148741</t>
  </si>
  <si>
    <t>Pugmill P2 TO (76023) Tamarron West 8</t>
  </si>
  <si>
    <t>29148778</t>
  </si>
  <si>
    <t>Pugmill P2 TO (68671) Bluestem Offsite Utilities</t>
  </si>
  <si>
    <t>29148808</t>
  </si>
  <si>
    <t>29148825</t>
  </si>
  <si>
    <t>Pugmill P2 TO (57333) Centerpoint Twinwoods Substation</t>
  </si>
  <si>
    <t>29148860</t>
  </si>
  <si>
    <t>29148884</t>
  </si>
  <si>
    <t>73002953</t>
  </si>
  <si>
    <t>Pugmill P3 TO (87855) Expansion</t>
  </si>
  <si>
    <t>30011621</t>
  </si>
  <si>
    <t>D86</t>
  </si>
  <si>
    <t>Pugmill P5 TO (85228) Junction South Shaver</t>
  </si>
  <si>
    <t>R000069</t>
  </si>
  <si>
    <t>30011632</t>
  </si>
  <si>
    <t>Pugmill P5 TO (81668) 1211 kipling st /COH 72in WL</t>
  </si>
  <si>
    <t>30011645</t>
  </si>
  <si>
    <t>Pugmill P5 TO (88033) BRANARD - st /COH 72in WL</t>
  </si>
  <si>
    <t>30011652</t>
  </si>
  <si>
    <t>30011656</t>
  </si>
  <si>
    <t>Pugmill P5 TO (64098) Harper/ Fountain View Dr 77057</t>
  </si>
  <si>
    <t>30011662</t>
  </si>
  <si>
    <t>Pugmill P5 TO (79255) Beatrice Mayes Institute</t>
  </si>
  <si>
    <t>37087811</t>
  </si>
  <si>
    <t>37087842</t>
  </si>
  <si>
    <t>37087862</t>
  </si>
  <si>
    <t>Pugmill P11 TO (77285) TXDOT - SH 288 @ CR. 60 E. DUBUQUE - CN# 0598-02-1</t>
  </si>
  <si>
    <t>72021459</t>
  </si>
  <si>
    <t>Pugmill P15 TO (76568) Caldwell Ranch Sec 8</t>
  </si>
  <si>
    <t>72021465</t>
  </si>
  <si>
    <t>Pugmill P15 TO (64098) Harper/ Fountain View Dr 77057</t>
  </si>
  <si>
    <t>72021477</t>
  </si>
  <si>
    <t>72021484</t>
  </si>
  <si>
    <t>Pugmill P15 TO (44400) TXDOT SH 146 &amp; FM 518</t>
  </si>
  <si>
    <t>72021505</t>
  </si>
  <si>
    <t>Pugmill P15 TO (75747) DIVINE SAVIOR ACADEMY - SIENNA</t>
  </si>
  <si>
    <t>72021510</t>
  </si>
  <si>
    <t>72021520</t>
  </si>
  <si>
    <t>Pugmill P15 TO (88283) COH - REPL - WEST BELLFORT (Main Lane)</t>
  </si>
  <si>
    <t>72021534</t>
  </si>
  <si>
    <t>72021546</t>
  </si>
  <si>
    <t>72021556</t>
  </si>
  <si>
    <t>Pugmill P15 TO (82764) Highway 6 Right Turn Lane</t>
  </si>
  <si>
    <t>72021567</t>
  </si>
  <si>
    <t>Pugmill P15 TO (81057) Village of Bees Creek 31</t>
  </si>
  <si>
    <t>71048227</t>
  </si>
  <si>
    <t>D87</t>
  </si>
  <si>
    <t>R000059</t>
  </si>
  <si>
    <t>71048235</t>
  </si>
  <si>
    <t>71048245</t>
  </si>
  <si>
    <t>71048253</t>
  </si>
  <si>
    <t>71048261</t>
  </si>
  <si>
    <t>71048270</t>
  </si>
  <si>
    <t>71048278</t>
  </si>
  <si>
    <t>71048289</t>
  </si>
  <si>
    <t>71048295</t>
  </si>
  <si>
    <t>Pugmill P13 TO (46145) Sedona 7</t>
  </si>
  <si>
    <t>71048307</t>
  </si>
  <si>
    <t>71048316</t>
  </si>
  <si>
    <t>71048325</t>
  </si>
  <si>
    <t>71048332</t>
  </si>
  <si>
    <t>71048337</t>
  </si>
  <si>
    <t>71048344</t>
  </si>
  <si>
    <t>71048352</t>
  </si>
  <si>
    <t>71048362</t>
  </si>
  <si>
    <t>71048373</t>
  </si>
  <si>
    <t>70033405</t>
  </si>
  <si>
    <t>D94</t>
  </si>
  <si>
    <t>R000074</t>
  </si>
  <si>
    <t>70033415</t>
  </si>
  <si>
    <t>70033434</t>
  </si>
  <si>
    <t>70033442</t>
  </si>
  <si>
    <t>70033458</t>
  </si>
  <si>
    <t>70033468</t>
  </si>
  <si>
    <t>70033488</t>
  </si>
  <si>
    <t>70033499</t>
  </si>
  <si>
    <t>70033510</t>
  </si>
  <si>
    <t>71048229</t>
  </si>
  <si>
    <t>D95</t>
  </si>
  <si>
    <t>R000058</t>
  </si>
  <si>
    <t>71048238</t>
  </si>
  <si>
    <t>71048246</t>
  </si>
  <si>
    <t>71048255</t>
  </si>
  <si>
    <t>71048265</t>
  </si>
  <si>
    <t>71048336</t>
  </si>
  <si>
    <t>71048345</t>
  </si>
  <si>
    <t>71048354</t>
  </si>
  <si>
    <t>71048366</t>
  </si>
  <si>
    <t>71048380</t>
  </si>
  <si>
    <t>37087806</t>
  </si>
  <si>
    <t>D99</t>
  </si>
  <si>
    <t>Pugmill P11 TO (64098) Harper/ Fountain View Dr 77057</t>
  </si>
  <si>
    <t>R000066</t>
  </si>
  <si>
    <t>37087839</t>
  </si>
  <si>
    <t>37087885</t>
  </si>
  <si>
    <t>37087904</t>
  </si>
  <si>
    <t>37087918</t>
  </si>
  <si>
    <t>Pugmill P11 TO (46145) Sedona 7</t>
  </si>
  <si>
    <t>71048231</t>
  </si>
  <si>
    <t>71048239</t>
  </si>
  <si>
    <t>71048249</t>
  </si>
  <si>
    <t>71048263</t>
  </si>
  <si>
    <t>71048282</t>
  </si>
  <si>
    <t>Pugmill P13 TO (82291) Dickinson ISD Transportation, BAKER ST - TECHN. AG</t>
  </si>
  <si>
    <t>71048292</t>
  </si>
  <si>
    <t>71048297</t>
  </si>
  <si>
    <t>71048309</t>
  </si>
  <si>
    <t>71048318</t>
  </si>
  <si>
    <t>71048329</t>
  </si>
  <si>
    <t>71048340</t>
  </si>
  <si>
    <t>71048353</t>
  </si>
  <si>
    <t>71048363</t>
  </si>
  <si>
    <t>71048372</t>
  </si>
  <si>
    <t>71048382</t>
  </si>
  <si>
    <t>Toll</t>
  </si>
  <si>
    <t>Bonus</t>
  </si>
  <si>
    <t>Fuel</t>
  </si>
  <si>
    <t>Fuel 108.00 -72.00 (Last Week)</t>
  </si>
  <si>
    <t>Fuel - $48.00 (20 Galones)</t>
  </si>
  <si>
    <t>Total</t>
  </si>
  <si>
    <t>WAITING</t>
  </si>
  <si>
    <t>45010878</t>
  </si>
  <si>
    <t>Pugmill P4 TO (85585) Hourly Standby Time</t>
  </si>
  <si>
    <t>45010876</t>
  </si>
  <si>
    <t>D32</t>
  </si>
  <si>
    <t>R000064</t>
  </si>
  <si>
    <t>45010877</t>
  </si>
  <si>
    <t>71048272</t>
  </si>
  <si>
    <t>Pugmill P13 TO (82244) Sunrise Cove Sec 1</t>
  </si>
  <si>
    <t>34113300</t>
  </si>
  <si>
    <t>D13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</si>
  <si>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</si>
  <si>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</si>
  <si>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</si>
  <si>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</si>
  <si>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</si>
  <si>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</si>
  <si>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</si>
  <si>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</si>
  <si>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</si>
  <si>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</si>
  <si>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D159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</si>
</sst>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2" totalsRowCount="1">
  <autoFilter ref="A1:J5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42" totalsRowCount="1">
  <autoFilter ref="A1:I5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17.36</v>
      </c>
      <c r="E2" s="2">
        <v>3.45</v>
      </c>
      <c r="F2" s="2">
        <v>59.89</v>
      </c>
      <c r="G2" t="s">
        <v>13</v>
      </c>
      <c r="H2">
        <f ca="1">IF(59.89&lt;&gt;59.89,0,0)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17.48</v>
      </c>
      <c r="E3" s="2">
        <v>4.3</v>
      </c>
      <c r="F3" s="2">
        <v>75.16</v>
      </c>
      <c r="G3" t="s">
        <v>13</v>
      </c>
      <c r="H3">
        <f ca="1">IF(75.16&lt;&gt;75.16,0,0)</f>
        <v>0</v>
      </c>
      <c r="I3" t="s">
        <v>15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17.34</v>
      </c>
      <c r="E4" s="2">
        <v>7.8</v>
      </c>
      <c r="F4" s="2">
        <v>135.25</v>
      </c>
      <c r="G4" t="s">
        <v>13</v>
      </c>
      <c r="H4">
        <f ca="1">IF(135.25&lt;&gt;135.25,0,0)</f>
        <v>0</v>
      </c>
      <c r="I4" t="s">
        <v>15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17.34</v>
      </c>
      <c r="E5" s="2">
        <v>5.7</v>
      </c>
      <c r="F5" s="2">
        <v>98.84</v>
      </c>
      <c r="G5" t="s">
        <v>13</v>
      </c>
      <c r="H5">
        <f ca="1">IF(98.84&lt;&gt;98.84,0,0)</f>
        <v>0</v>
      </c>
      <c r="I5" t="s">
        <v>15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17.31</v>
      </c>
      <c r="E6" s="2">
        <v>5.2</v>
      </c>
      <c r="F6" s="2">
        <v>90.01</v>
      </c>
      <c r="G6" t="s">
        <v>13</v>
      </c>
      <c r="H6">
        <f ca="1">IF(90.01&lt;&gt;90.01,0,0)</f>
        <v>0</v>
      </c>
      <c r="I6" t="s">
        <v>15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17.44</v>
      </c>
      <c r="E7" s="2">
        <v>5.7</v>
      </c>
      <c r="F7" s="2">
        <v>99.41</v>
      </c>
      <c r="G7" t="s">
        <v>13</v>
      </c>
      <c r="H7">
        <f ca="1">IF(99.41&lt;&gt;99.41,0,0)</f>
        <v>0</v>
      </c>
      <c r="I7" t="s">
        <v>15</v>
      </c>
      <c r="J7" t="s">
        <v>15</v>
      </c>
    </row>
    <row r="8" spans="1:10">
      <c r="A8" t="s">
        <v>26</v>
      </c>
      <c r="B8" t="s">
        <v>27</v>
      </c>
      <c r="C8" t="s">
        <v>28</v>
      </c>
      <c r="D8" s="1">
        <v>19.21</v>
      </c>
      <c r="E8" s="2">
        <v>3.25</v>
      </c>
      <c r="F8" s="2">
        <v>62.43</v>
      </c>
      <c r="G8" t="s">
        <v>29</v>
      </c>
      <c r="H8">
        <f ca="1">IF(62.43&lt;&gt;62.43,0,0)</f>
        <v>0</v>
      </c>
      <c r="I8" t="s">
        <v>15</v>
      </c>
      <c r="J8" t="s">
        <v>15</v>
      </c>
    </row>
    <row r="9" spans="1:10">
      <c r="A9" t="s">
        <v>30</v>
      </c>
      <c r="B9" t="s">
        <v>27</v>
      </c>
      <c r="C9" t="s">
        <v>31</v>
      </c>
      <c r="D9" s="1">
        <v>19.42</v>
      </c>
      <c r="E9" s="2">
        <v>9.3</v>
      </c>
      <c r="F9" s="2">
        <v>180.61</v>
      </c>
      <c r="G9" t="s">
        <v>29</v>
      </c>
      <c r="H9">
        <f ca="1">IF(180.61&lt;&gt;180.61,0,0)</f>
        <v>0</v>
      </c>
      <c r="I9" t="s">
        <v>15</v>
      </c>
      <c r="J9" t="s">
        <v>15</v>
      </c>
    </row>
    <row r="10" spans="1:10">
      <c r="A10" t="s">
        <v>32</v>
      </c>
      <c r="B10" t="s">
        <v>27</v>
      </c>
      <c r="C10" t="s">
        <v>33</v>
      </c>
      <c r="D10" s="1">
        <v>19.42</v>
      </c>
      <c r="E10" s="2">
        <v>6.7</v>
      </c>
      <c r="F10" s="2">
        <v>130.11</v>
      </c>
      <c r="G10" t="s">
        <v>29</v>
      </c>
      <c r="H10">
        <f ca="1">IF(130.11&lt;&gt;130.11,0,0)</f>
        <v>0</v>
      </c>
      <c r="I10" t="s">
        <v>15</v>
      </c>
      <c r="J10" t="s">
        <v>15</v>
      </c>
    </row>
    <row r="11" spans="1:10">
      <c r="A11" t="s">
        <v>34</v>
      </c>
      <c r="B11" t="s">
        <v>27</v>
      </c>
      <c r="C11" t="s">
        <v>35</v>
      </c>
      <c r="D11" s="1">
        <v>19.44</v>
      </c>
      <c r="E11" s="2">
        <v>3.95</v>
      </c>
      <c r="F11" s="2">
        <v>76.79</v>
      </c>
      <c r="G11" t="s">
        <v>29</v>
      </c>
      <c r="H11">
        <f ca="1">IF(76.79&lt;&gt;76.79,0,0)</f>
        <v>0</v>
      </c>
      <c r="I11" t="s">
        <v>15</v>
      </c>
      <c r="J11" t="s">
        <v>15</v>
      </c>
    </row>
    <row r="12" spans="1:10">
      <c r="A12" t="s">
        <v>36</v>
      </c>
      <c r="B12" t="s">
        <v>27</v>
      </c>
      <c r="C12" t="s">
        <v>37</v>
      </c>
      <c r="D12" s="1">
        <v>19.38</v>
      </c>
      <c r="E12" s="2">
        <v>11.35</v>
      </c>
      <c r="F12" s="2">
        <v>219.96</v>
      </c>
      <c r="G12" t="s">
        <v>29</v>
      </c>
      <c r="H12">
        <f ca="1">IF(219.96&lt;&gt;219.96,0,0)</f>
        <v>0</v>
      </c>
      <c r="I12" t="s">
        <v>15</v>
      </c>
      <c r="J12" t="s">
        <v>15</v>
      </c>
    </row>
    <row r="13" spans="1:10">
      <c r="A13" t="s">
        <v>38</v>
      </c>
      <c r="B13" t="s">
        <v>27</v>
      </c>
      <c r="C13" t="s">
        <v>39</v>
      </c>
      <c r="D13" s="1">
        <v>19.27</v>
      </c>
      <c r="E13" s="2">
        <v>5.2</v>
      </c>
      <c r="F13" s="2">
        <v>100.2</v>
      </c>
      <c r="G13" t="s">
        <v>29</v>
      </c>
      <c r="H13">
        <f ca="1">IF(100.2&lt;&gt;100.2,0,0)</f>
        <v>0</v>
      </c>
      <c r="I13" t="s">
        <v>15</v>
      </c>
      <c r="J13" t="s">
        <v>15</v>
      </c>
    </row>
    <row r="14" spans="1:10">
      <c r="A14" t="s">
        <v>40</v>
      </c>
      <c r="B14" t="s">
        <v>27</v>
      </c>
      <c r="C14" t="s">
        <v>41</v>
      </c>
      <c r="D14" s="1">
        <v>19.29</v>
      </c>
      <c r="E14" s="2">
        <v>3.45</v>
      </c>
      <c r="F14" s="2">
        <v>66.55</v>
      </c>
      <c r="G14" t="s">
        <v>29</v>
      </c>
      <c r="H14">
        <f ca="1">IF(66.55&lt;&gt;66.55,0,0)</f>
        <v>0</v>
      </c>
      <c r="I14" t="s">
        <v>15</v>
      </c>
      <c r="J14" t="s">
        <v>15</v>
      </c>
    </row>
    <row r="15" spans="1:10">
      <c r="A15" t="s">
        <v>42</v>
      </c>
      <c r="B15" t="s">
        <v>27</v>
      </c>
      <c r="C15" t="s">
        <v>43</v>
      </c>
      <c r="D15" s="1">
        <v>19.4</v>
      </c>
      <c r="E15" s="2">
        <v>3.95</v>
      </c>
      <c r="F15" s="2">
        <v>76.63</v>
      </c>
      <c r="G15" t="s">
        <v>29</v>
      </c>
      <c r="H15">
        <f ca="1">IF(76.63&lt;&gt;76.63,0,0)</f>
        <v>0</v>
      </c>
      <c r="I15" t="s">
        <v>15</v>
      </c>
      <c r="J15" t="s">
        <v>15</v>
      </c>
    </row>
    <row r="16" spans="1:10">
      <c r="A16" t="s">
        <v>44</v>
      </c>
      <c r="B16" t="s">
        <v>27</v>
      </c>
      <c r="C16" t="s">
        <v>45</v>
      </c>
      <c r="D16" s="1">
        <v>19.35</v>
      </c>
      <c r="E16" s="2">
        <v>5.95</v>
      </c>
      <c r="F16" s="2">
        <v>115.13</v>
      </c>
      <c r="G16" t="s">
        <v>29</v>
      </c>
      <c r="H16">
        <f ca="1">IF(115.13&lt;&gt;115.13,0,0)</f>
        <v>0</v>
      </c>
      <c r="I16" t="s">
        <v>15</v>
      </c>
      <c r="J16" t="s">
        <v>15</v>
      </c>
    </row>
    <row r="17" spans="1:10">
      <c r="A17" t="s">
        <v>46</v>
      </c>
      <c r="B17" t="s">
        <v>27</v>
      </c>
      <c r="C17" t="s">
        <v>47</v>
      </c>
      <c r="D17" s="1">
        <v>19.29</v>
      </c>
      <c r="E17" s="2">
        <v>5.7</v>
      </c>
      <c r="F17" s="2">
        <v>109.95</v>
      </c>
      <c r="G17" t="s">
        <v>29</v>
      </c>
      <c r="H17">
        <f ca="1">IF(109.95&lt;&gt;109.95,0,0)</f>
        <v>0</v>
      </c>
      <c r="I17" t="s">
        <v>15</v>
      </c>
      <c r="J17" t="s">
        <v>15</v>
      </c>
    </row>
    <row r="18" spans="1:10">
      <c r="A18" t="s">
        <v>48</v>
      </c>
      <c r="B18" t="s">
        <v>27</v>
      </c>
      <c r="C18" t="s">
        <v>41</v>
      </c>
      <c r="D18" s="1">
        <v>19.32</v>
      </c>
      <c r="E18" s="2">
        <v>3.45</v>
      </c>
      <c r="F18" s="2">
        <v>66.65</v>
      </c>
      <c r="G18" t="s">
        <v>29</v>
      </c>
      <c r="H18">
        <f ca="1">IF(66.65&lt;&gt;66.65,0,0)</f>
        <v>0</v>
      </c>
      <c r="I18" t="s">
        <v>15</v>
      </c>
      <c r="J18" t="s">
        <v>15</v>
      </c>
    </row>
    <row r="19" spans="1:10">
      <c r="A19" t="s">
        <v>49</v>
      </c>
      <c r="B19" t="s">
        <v>27</v>
      </c>
      <c r="C19" t="s">
        <v>50</v>
      </c>
      <c r="D19" s="1">
        <v>19.32</v>
      </c>
      <c r="E19" s="2">
        <v>5.45</v>
      </c>
      <c r="F19" s="2">
        <v>105.29</v>
      </c>
      <c r="G19" t="s">
        <v>29</v>
      </c>
      <c r="H19">
        <f ca="1">IF(105.29&lt;&gt;105.29,0,0)</f>
        <v>0</v>
      </c>
      <c r="I19" t="s">
        <v>15</v>
      </c>
      <c r="J19" t="s">
        <v>15</v>
      </c>
    </row>
    <row r="20" spans="1:10">
      <c r="A20" t="s">
        <v>51</v>
      </c>
      <c r="B20" t="s">
        <v>27</v>
      </c>
      <c r="C20" t="s">
        <v>41</v>
      </c>
      <c r="D20" s="1">
        <v>19.36</v>
      </c>
      <c r="E20" s="2">
        <v>3.45</v>
      </c>
      <c r="F20" s="2">
        <v>66.79</v>
      </c>
      <c r="G20" t="s">
        <v>29</v>
      </c>
      <c r="H20">
        <f ca="1">IF(66.79&lt;&gt;66.79,0,0)</f>
        <v>0</v>
      </c>
      <c r="I20" t="s">
        <v>15</v>
      </c>
      <c r="J20" t="s">
        <v>15</v>
      </c>
    </row>
    <row r="21" spans="1:10">
      <c r="A21" t="s">
        <v>52</v>
      </c>
      <c r="B21" t="s">
        <v>27</v>
      </c>
      <c r="C21" t="s">
        <v>53</v>
      </c>
      <c r="D21" s="1">
        <v>19.33</v>
      </c>
      <c r="E21" s="2">
        <v>6.15</v>
      </c>
      <c r="F21" s="2">
        <v>118.88</v>
      </c>
      <c r="G21" t="s">
        <v>29</v>
      </c>
      <c r="H21">
        <f ca="1">IF(118.88&lt;&gt;118.88,0,0)</f>
        <v>0</v>
      </c>
      <c r="I21" t="s">
        <v>15</v>
      </c>
      <c r="J21" t="s">
        <v>15</v>
      </c>
    </row>
    <row r="22" spans="1:10">
      <c r="A22" t="s">
        <v>54</v>
      </c>
      <c r="B22" t="s">
        <v>27</v>
      </c>
      <c r="C22" t="s">
        <v>55</v>
      </c>
      <c r="D22" s="1">
        <v>19.58</v>
      </c>
      <c r="E22" s="2">
        <v>4.3</v>
      </c>
      <c r="F22" s="2">
        <v>84.19</v>
      </c>
      <c r="G22" t="s">
        <v>29</v>
      </c>
      <c r="H22">
        <f ca="1">IF(84.19&lt;&gt;84.19,0,0)</f>
        <v>0</v>
      </c>
      <c r="I22" t="s">
        <v>15</v>
      </c>
      <c r="J22" t="s">
        <v>15</v>
      </c>
    </row>
    <row r="23" spans="1:10">
      <c r="A23" t="s">
        <v>56</v>
      </c>
      <c r="B23" t="s">
        <v>27</v>
      </c>
      <c r="C23" t="s">
        <v>57</v>
      </c>
      <c r="D23" s="1">
        <v>19.56</v>
      </c>
      <c r="E23" s="2">
        <v>4.2</v>
      </c>
      <c r="F23" s="2">
        <v>82.15</v>
      </c>
      <c r="G23" t="s">
        <v>29</v>
      </c>
      <c r="H23">
        <f ca="1">IF(82.15&lt;&gt;82.15,0,0)</f>
        <v>0</v>
      </c>
      <c r="I23" t="s">
        <v>15</v>
      </c>
      <c r="J23" t="s">
        <v>15</v>
      </c>
    </row>
    <row r="24" spans="1:10">
      <c r="A24" t="s">
        <v>58</v>
      </c>
      <c r="B24" t="s">
        <v>27</v>
      </c>
      <c r="C24" t="s">
        <v>59</v>
      </c>
      <c r="D24" s="1">
        <v>19.5</v>
      </c>
      <c r="E24" s="2">
        <v>5.95</v>
      </c>
      <c r="F24" s="2">
        <v>116.03</v>
      </c>
      <c r="G24" t="s">
        <v>29</v>
      </c>
      <c r="H24">
        <f ca="1">IF(116.03&lt;&gt;116.02,0.010000000000005116,0)</f>
        <v>0</v>
      </c>
      <c r="I24" t="s">
        <v>15</v>
      </c>
      <c r="J24" t="s">
        <v>15</v>
      </c>
    </row>
    <row r="25" spans="1:10">
      <c r="A25" t="s">
        <v>60</v>
      </c>
      <c r="B25" t="s">
        <v>27</v>
      </c>
      <c r="C25" t="s">
        <v>61</v>
      </c>
      <c r="D25" s="1">
        <v>19.49</v>
      </c>
      <c r="E25" s="2">
        <v>5.45</v>
      </c>
      <c r="F25" s="2">
        <v>106.22</v>
      </c>
      <c r="G25" t="s">
        <v>29</v>
      </c>
      <c r="H25">
        <f ca="1">IF(106.22&lt;&gt;106.22,0,0)</f>
        <v>0</v>
      </c>
      <c r="I25" t="s">
        <v>15</v>
      </c>
      <c r="J25" t="s">
        <v>15</v>
      </c>
    </row>
    <row r="26" spans="1:10">
      <c r="A26" t="s">
        <v>62</v>
      </c>
      <c r="B26" t="s">
        <v>27</v>
      </c>
      <c r="C26" t="s">
        <v>61</v>
      </c>
      <c r="D26" s="1">
        <v>19.52</v>
      </c>
      <c r="E26" s="2">
        <v>5.45</v>
      </c>
      <c r="F26" s="2">
        <v>106.38</v>
      </c>
      <c r="G26" t="s">
        <v>29</v>
      </c>
      <c r="H26">
        <f ca="1">IF(106.38&lt;&gt;106.38,0,0)</f>
        <v>0</v>
      </c>
      <c r="I26" t="s">
        <v>15</v>
      </c>
      <c r="J26" t="s">
        <v>15</v>
      </c>
    </row>
    <row r="27" spans="1:10">
      <c r="A27" t="s">
        <v>63</v>
      </c>
      <c r="B27" t="s">
        <v>27</v>
      </c>
      <c r="C27" t="s">
        <v>64</v>
      </c>
      <c r="D27" s="1">
        <v>19.23</v>
      </c>
      <c r="E27" s="2">
        <v>7.3</v>
      </c>
      <c r="F27" s="2">
        <v>140.38</v>
      </c>
      <c r="G27" t="s">
        <v>29</v>
      </c>
      <c r="H27">
        <f ca="1">IF(140.38&lt;&gt;140.38,0,0)</f>
        <v>0</v>
      </c>
      <c r="I27" t="s">
        <v>15</v>
      </c>
      <c r="J27" t="s">
        <v>15</v>
      </c>
    </row>
    <row r="28" spans="1:10">
      <c r="A28" t="s">
        <v>65</v>
      </c>
      <c r="B28" t="s">
        <v>66</v>
      </c>
      <c r="C28" t="s">
        <v>67</v>
      </c>
      <c r="D28" s="1">
        <v>21.92</v>
      </c>
      <c r="E28" s="2">
        <v>7.9</v>
      </c>
      <c r="F28" s="2">
        <v>173.17</v>
      </c>
      <c r="G28" t="s">
        <v>68</v>
      </c>
      <c r="H28">
        <f ca="1">IF(173.17&lt;&gt;173.17,0,0)</f>
        <v>0</v>
      </c>
      <c r="I28" t="s">
        <v>15</v>
      </c>
      <c r="J28" t="s">
        <v>15</v>
      </c>
    </row>
    <row r="29" spans="1:10">
      <c r="A29" t="s">
        <v>69</v>
      </c>
      <c r="B29" t="s">
        <v>66</v>
      </c>
      <c r="C29" t="s">
        <v>70</v>
      </c>
      <c r="D29" s="1">
        <v>21.47</v>
      </c>
      <c r="E29" s="2">
        <v>6.2</v>
      </c>
      <c r="F29" s="2">
        <v>133.11</v>
      </c>
      <c r="G29" t="s">
        <v>68</v>
      </c>
      <c r="H29">
        <f ca="1">IF(133.11&lt;&gt;133.11,0,0)</f>
        <v>0</v>
      </c>
      <c r="I29" t="s">
        <v>15</v>
      </c>
      <c r="J29" t="s">
        <v>15</v>
      </c>
    </row>
    <row r="30" spans="1:10">
      <c r="A30" t="s">
        <v>71</v>
      </c>
      <c r="B30" t="s">
        <v>66</v>
      </c>
      <c r="C30" t="s">
        <v>72</v>
      </c>
      <c r="D30" s="1">
        <v>21.9</v>
      </c>
      <c r="E30" s="2">
        <v>4.7</v>
      </c>
      <c r="F30" s="2">
        <v>102.93</v>
      </c>
      <c r="G30" t="s">
        <v>68</v>
      </c>
      <c r="H30">
        <f ca="1">IF(102.93&lt;&gt;102.93,0,0)</f>
        <v>0</v>
      </c>
      <c r="I30" t="s">
        <v>15</v>
      </c>
      <c r="J30" t="s">
        <v>15</v>
      </c>
    </row>
    <row r="31" spans="1:10">
      <c r="A31" t="s">
        <v>73</v>
      </c>
      <c r="B31" t="s">
        <v>66</v>
      </c>
      <c r="C31" t="s">
        <v>70</v>
      </c>
      <c r="D31" s="1">
        <v>22.05</v>
      </c>
      <c r="E31" s="2">
        <v>6.2</v>
      </c>
      <c r="F31" s="2">
        <v>136.71</v>
      </c>
      <c r="G31" t="s">
        <v>68</v>
      </c>
      <c r="H31">
        <f ca="1">IF(136.71&lt;&gt;136.71,0,0)</f>
        <v>0</v>
      </c>
      <c r="I31" t="s">
        <v>15</v>
      </c>
      <c r="J31" t="s">
        <v>15</v>
      </c>
    </row>
    <row r="32" spans="1:10">
      <c r="A32" t="s">
        <v>74</v>
      </c>
      <c r="B32" t="s">
        <v>75</v>
      </c>
      <c r="C32" t="s">
        <v>76</v>
      </c>
      <c r="D32" s="1">
        <v>21.44</v>
      </c>
      <c r="E32" s="2">
        <v>4.9</v>
      </c>
      <c r="F32" s="2">
        <v>105.06</v>
      </c>
      <c r="G32" t="s">
        <v>77</v>
      </c>
      <c r="H32">
        <f ca="1">IF(105.06&lt;&gt;105.06,0,0)</f>
        <v>0</v>
      </c>
      <c r="I32" t="s">
        <v>15</v>
      </c>
      <c r="J32" t="s">
        <v>15</v>
      </c>
    </row>
    <row r="33" spans="1:10">
      <c r="A33" t="s">
        <v>78</v>
      </c>
      <c r="B33" t="s">
        <v>75</v>
      </c>
      <c r="C33" t="s">
        <v>79</v>
      </c>
      <c r="D33" s="1">
        <v>21.35</v>
      </c>
      <c r="E33" s="2">
        <v>4.15</v>
      </c>
      <c r="F33" s="2">
        <v>88.6</v>
      </c>
      <c r="G33" t="s">
        <v>77</v>
      </c>
      <c r="H33">
        <f ca="1">IF(88.6&lt;&gt;88.6,0,0)</f>
        <v>0</v>
      </c>
      <c r="I33" t="s">
        <v>15</v>
      </c>
      <c r="J33" t="s">
        <v>15</v>
      </c>
    </row>
    <row r="34" spans="1:10">
      <c r="A34" t="s">
        <v>80</v>
      </c>
      <c r="B34" t="s">
        <v>75</v>
      </c>
      <c r="C34" t="s">
        <v>81</v>
      </c>
      <c r="D34" s="1">
        <v>21.38</v>
      </c>
      <c r="E34" s="2">
        <v>4.2</v>
      </c>
      <c r="F34" s="2">
        <v>89.8</v>
      </c>
      <c r="G34" t="s">
        <v>77</v>
      </c>
      <c r="H34">
        <f ca="1">IF(89.8&lt;&gt;89.8,0,0)</f>
        <v>0</v>
      </c>
      <c r="I34" t="s">
        <v>15</v>
      </c>
      <c r="J34" t="s">
        <v>15</v>
      </c>
    </row>
    <row r="35" spans="1:10">
      <c r="A35" t="s">
        <v>82</v>
      </c>
      <c r="B35" t="s">
        <v>75</v>
      </c>
      <c r="C35" t="s">
        <v>83</v>
      </c>
      <c r="D35" s="1">
        <v>21.46</v>
      </c>
      <c r="E35" s="2">
        <v>4.15</v>
      </c>
      <c r="F35" s="2">
        <v>89.06</v>
      </c>
      <c r="G35" t="s">
        <v>77</v>
      </c>
      <c r="H35">
        <f ca="1">IF(89.06&lt;&gt;89.06,0,0)</f>
        <v>0</v>
      </c>
      <c r="I35" t="s">
        <v>15</v>
      </c>
      <c r="J35" t="s">
        <v>15</v>
      </c>
    </row>
    <row r="36" spans="1:10">
      <c r="A36" t="s">
        <v>84</v>
      </c>
      <c r="B36" t="s">
        <v>75</v>
      </c>
      <c r="C36" t="s">
        <v>76</v>
      </c>
      <c r="D36" s="1">
        <v>21.2</v>
      </c>
      <c r="E36" s="2">
        <v>4.9</v>
      </c>
      <c r="F36" s="2">
        <v>103.88</v>
      </c>
      <c r="G36" t="s">
        <v>77</v>
      </c>
      <c r="H36">
        <f ca="1">IF(103.88&lt;&gt;103.88,0,0)</f>
        <v>0</v>
      </c>
      <c r="I36" t="s">
        <v>15</v>
      </c>
      <c r="J36" t="s">
        <v>15</v>
      </c>
    </row>
    <row r="37" spans="1:10">
      <c r="A37" t="s">
        <v>85</v>
      </c>
      <c r="B37" t="s">
        <v>75</v>
      </c>
      <c r="C37" t="s">
        <v>86</v>
      </c>
      <c r="D37" s="1">
        <v>21.43</v>
      </c>
      <c r="E37" s="2">
        <v>6.7</v>
      </c>
      <c r="F37" s="2">
        <v>143.58</v>
      </c>
      <c r="G37" t="s">
        <v>77</v>
      </c>
      <c r="H37">
        <f ca="1">IF(143.58&lt;&gt;143.58,0,0)</f>
        <v>0</v>
      </c>
      <c r="I37" t="s">
        <v>15</v>
      </c>
      <c r="J37" t="s">
        <v>15</v>
      </c>
    </row>
    <row r="38" spans="1:10">
      <c r="A38" t="s">
        <v>87</v>
      </c>
      <c r="B38" t="s">
        <v>75</v>
      </c>
      <c r="C38" t="s">
        <v>88</v>
      </c>
      <c r="D38" s="1">
        <v>21.31</v>
      </c>
      <c r="E38" s="2">
        <v>3.95</v>
      </c>
      <c r="F38" s="2">
        <v>84.17</v>
      </c>
      <c r="G38" t="s">
        <v>77</v>
      </c>
      <c r="H38">
        <f ca="1">IF(84.17&lt;&gt;84.17,0,0)</f>
        <v>0</v>
      </c>
      <c r="I38" t="s">
        <v>15</v>
      </c>
      <c r="J38" t="s">
        <v>15</v>
      </c>
    </row>
    <row r="39" spans="1:10">
      <c r="A39" t="s">
        <v>89</v>
      </c>
      <c r="B39" t="s">
        <v>75</v>
      </c>
      <c r="C39" t="s">
        <v>90</v>
      </c>
      <c r="D39" s="1">
        <v>21.37</v>
      </c>
      <c r="E39" s="2">
        <v>3.25</v>
      </c>
      <c r="F39" s="2">
        <v>69.45</v>
      </c>
      <c r="G39" t="s">
        <v>77</v>
      </c>
      <c r="H39">
        <f ca="1">IF(69.45&lt;&gt;69.45,0,0)</f>
        <v>0</v>
      </c>
      <c r="I39" t="s">
        <v>15</v>
      </c>
      <c r="J39" t="s">
        <v>15</v>
      </c>
    </row>
    <row r="40" spans="1:10">
      <c r="A40" t="s">
        <v>91</v>
      </c>
      <c r="B40" t="s">
        <v>75</v>
      </c>
      <c r="C40" t="s">
        <v>88</v>
      </c>
      <c r="D40" s="1">
        <v>21.33</v>
      </c>
      <c r="E40" s="2">
        <v>3.95</v>
      </c>
      <c r="F40" s="2">
        <v>84.25</v>
      </c>
      <c r="G40" t="s">
        <v>77</v>
      </c>
      <c r="H40">
        <f ca="1">IF(84.25&lt;&gt;84.25,0,0)</f>
        <v>0</v>
      </c>
      <c r="I40" t="s">
        <v>15</v>
      </c>
      <c r="J40" t="s">
        <v>15</v>
      </c>
    </row>
    <row r="41" spans="1:10">
      <c r="A41" t="s">
        <v>92</v>
      </c>
      <c r="B41" t="s">
        <v>75</v>
      </c>
      <c r="C41" t="s">
        <v>83</v>
      </c>
      <c r="D41" s="1">
        <v>21.31</v>
      </c>
      <c r="E41" s="2">
        <v>4.15</v>
      </c>
      <c r="F41" s="2">
        <v>88.44</v>
      </c>
      <c r="G41" t="s">
        <v>77</v>
      </c>
      <c r="H41">
        <f ca="1">IF(88.44&lt;&gt;88.44,0,0)</f>
        <v>0</v>
      </c>
      <c r="I41" t="s">
        <v>15</v>
      </c>
      <c r="J41" t="s">
        <v>15</v>
      </c>
    </row>
    <row r="42" spans="1:10">
      <c r="A42" t="s">
        <v>93</v>
      </c>
      <c r="B42" t="s">
        <v>75</v>
      </c>
      <c r="C42" t="s">
        <v>94</v>
      </c>
      <c r="D42" s="1">
        <v>21.25</v>
      </c>
      <c r="E42" s="2">
        <v>4.9</v>
      </c>
      <c r="F42" s="2">
        <v>104.13</v>
      </c>
      <c r="G42" t="s">
        <v>77</v>
      </c>
      <c r="H42">
        <f ca="1">IF(104.13&lt;&gt;104.13,0,0)</f>
        <v>0</v>
      </c>
      <c r="I42" t="s">
        <v>15</v>
      </c>
      <c r="J42" t="s">
        <v>15</v>
      </c>
    </row>
    <row r="43" spans="1:10">
      <c r="A43" t="s">
        <v>95</v>
      </c>
      <c r="B43" t="s">
        <v>75</v>
      </c>
      <c r="C43" t="s">
        <v>88</v>
      </c>
      <c r="D43" s="1">
        <v>21.2</v>
      </c>
      <c r="E43" s="2">
        <v>3.95</v>
      </c>
      <c r="F43" s="2">
        <v>83.74</v>
      </c>
      <c r="G43" t="s">
        <v>77</v>
      </c>
      <c r="H43">
        <f ca="1">IF(83.74&lt;&gt;83.74,0,0)</f>
        <v>0</v>
      </c>
      <c r="I43" t="s">
        <v>15</v>
      </c>
      <c r="J43" t="s">
        <v>15</v>
      </c>
    </row>
    <row r="44" spans="1:10">
      <c r="A44" t="s">
        <v>96</v>
      </c>
      <c r="B44" t="s">
        <v>75</v>
      </c>
      <c r="C44" t="s">
        <v>94</v>
      </c>
      <c r="D44" s="1">
        <v>21.32</v>
      </c>
      <c r="E44" s="2">
        <v>4.9</v>
      </c>
      <c r="F44" s="2">
        <v>104.47</v>
      </c>
      <c r="G44" t="s">
        <v>77</v>
      </c>
      <c r="H44">
        <f ca="1">IF(104.47&lt;&gt;104.47,0,0)</f>
        <v>0</v>
      </c>
      <c r="I44" t="s">
        <v>15</v>
      </c>
      <c r="J44" t="s">
        <v>15</v>
      </c>
    </row>
    <row r="45" spans="1:10">
      <c r="A45" t="s">
        <v>97</v>
      </c>
      <c r="B45" t="s">
        <v>75</v>
      </c>
      <c r="C45" t="s">
        <v>98</v>
      </c>
      <c r="D45" s="1">
        <v>21.29</v>
      </c>
      <c r="E45" s="2">
        <v>5.45</v>
      </c>
      <c r="F45" s="2">
        <v>116.03</v>
      </c>
      <c r="G45" t="s">
        <v>77</v>
      </c>
      <c r="H45">
        <f ca="1">IF(116.03&lt;&gt;116.03,0,0)</f>
        <v>0</v>
      </c>
      <c r="I45" t="s">
        <v>15</v>
      </c>
      <c r="J45" t="s">
        <v>15</v>
      </c>
    </row>
    <row r="46" spans="1:10">
      <c r="A46" t="s">
        <v>99</v>
      </c>
      <c r="B46" t="s">
        <v>75</v>
      </c>
      <c r="C46" t="s">
        <v>100</v>
      </c>
      <c r="D46" s="1">
        <v>21.34</v>
      </c>
      <c r="E46" s="2">
        <v>4.15</v>
      </c>
      <c r="F46" s="2">
        <v>88.56</v>
      </c>
      <c r="G46" t="s">
        <v>77</v>
      </c>
      <c r="H46">
        <f ca="1">IF(88.56&lt;&gt;88.56,0,0)</f>
        <v>0</v>
      </c>
      <c r="I46" t="s">
        <v>15</v>
      </c>
      <c r="J46" t="s">
        <v>15</v>
      </c>
    </row>
    <row r="47" spans="1:10">
      <c r="A47" t="s">
        <v>101</v>
      </c>
      <c r="B47" t="s">
        <v>75</v>
      </c>
      <c r="C47" t="s">
        <v>102</v>
      </c>
      <c r="D47" s="1">
        <v>21.36</v>
      </c>
      <c r="E47" s="2">
        <v>6.85</v>
      </c>
      <c r="F47" s="2">
        <v>146.32</v>
      </c>
      <c r="G47" t="s">
        <v>77</v>
      </c>
      <c r="H47">
        <f ca="1">IF(146.32&lt;&gt;146.32,0,0)</f>
        <v>0</v>
      </c>
      <c r="I47" t="s">
        <v>15</v>
      </c>
      <c r="J47" t="s">
        <v>15</v>
      </c>
    </row>
    <row r="48" spans="1:10">
      <c r="A48" t="s">
        <v>103</v>
      </c>
      <c r="B48" t="s">
        <v>75</v>
      </c>
      <c r="C48" t="s">
        <v>83</v>
      </c>
      <c r="D48" s="1">
        <v>21.3</v>
      </c>
      <c r="E48" s="2">
        <v>4.15</v>
      </c>
      <c r="F48" s="2">
        <v>88.4</v>
      </c>
      <c r="G48" t="s">
        <v>77</v>
      </c>
      <c r="H48">
        <f ca="1">IF(88.4&lt;&gt;88.4,0,0)</f>
        <v>0</v>
      </c>
      <c r="I48" t="s">
        <v>15</v>
      </c>
      <c r="J48" t="s">
        <v>15</v>
      </c>
    </row>
    <row r="49" spans="1:10">
      <c r="A49" t="s">
        <v>104</v>
      </c>
      <c r="B49" t="s">
        <v>75</v>
      </c>
      <c r="C49" t="s">
        <v>88</v>
      </c>
      <c r="D49" s="1">
        <v>21.3</v>
      </c>
      <c r="E49" s="2">
        <v>3.95</v>
      </c>
      <c r="F49" s="2">
        <v>84.14</v>
      </c>
      <c r="G49" t="s">
        <v>77</v>
      </c>
      <c r="H49">
        <f ca="1">IF(84.14&lt;&gt;84.14,0,0)</f>
        <v>0</v>
      </c>
      <c r="I49" t="s">
        <v>15</v>
      </c>
      <c r="J49" t="s">
        <v>15</v>
      </c>
    </row>
    <row r="50" spans="1:10">
      <c r="A50" t="s">
        <v>105</v>
      </c>
      <c r="B50" t="s">
        <v>75</v>
      </c>
      <c r="C50" t="s">
        <v>86</v>
      </c>
      <c r="D50" s="1">
        <v>21.37</v>
      </c>
      <c r="E50" s="2">
        <v>6.7</v>
      </c>
      <c r="F50" s="2">
        <v>143.18</v>
      </c>
      <c r="G50" t="s">
        <v>77</v>
      </c>
      <c r="H50">
        <f ca="1">IF(143.18&lt;&gt;143.18,0,0)</f>
        <v>0</v>
      </c>
      <c r="I50" t="s">
        <v>15</v>
      </c>
      <c r="J50" t="s">
        <v>15</v>
      </c>
    </row>
    <row r="51" spans="1:10">
      <c r="A51" t="s">
        <v>106</v>
      </c>
      <c r="B51" t="s">
        <v>75</v>
      </c>
      <c r="C51" t="s">
        <v>100</v>
      </c>
      <c r="D51" s="1">
        <v>21.35</v>
      </c>
      <c r="E51" s="2">
        <v>4.15</v>
      </c>
      <c r="F51" s="2">
        <v>88.6</v>
      </c>
      <c r="G51" t="s">
        <v>77</v>
      </c>
      <c r="H51">
        <f ca="1">IF(88.6&lt;&gt;88.6,0,0)</f>
        <v>0</v>
      </c>
      <c r="I51" t="s">
        <v>15</v>
      </c>
      <c r="J51" t="s">
        <v>15</v>
      </c>
    </row>
    <row r="52" spans="1:10">
      <c r="A52" t="s">
        <v>107</v>
      </c>
      <c r="B52" t="s">
        <v>108</v>
      </c>
      <c r="C52" t="s">
        <v>70</v>
      </c>
      <c r="D52" s="1">
        <v>21.83</v>
      </c>
      <c r="E52" s="2">
        <v>6.2</v>
      </c>
      <c r="F52" s="2">
        <v>135.35</v>
      </c>
      <c r="G52" t="s">
        <v>109</v>
      </c>
      <c r="H52">
        <f ca="1">IF(135.35&lt;&gt;135.35,0,0)</f>
        <v>0</v>
      </c>
      <c r="I52" t="s">
        <v>15</v>
      </c>
      <c r="J52" t="s">
        <v>15</v>
      </c>
    </row>
    <row r="53" spans="1:10">
      <c r="A53" t="s">
        <v>110</v>
      </c>
      <c r="B53" t="s">
        <v>108</v>
      </c>
      <c r="C53" t="s">
        <v>111</v>
      </c>
      <c r="D53" s="1">
        <v>21.96</v>
      </c>
      <c r="E53" s="2">
        <v>9.3</v>
      </c>
      <c r="F53" s="2">
        <v>204.23</v>
      </c>
      <c r="G53" t="s">
        <v>109</v>
      </c>
      <c r="H53">
        <f ca="1">IF(204.23&lt;&gt;204.23,0,0)</f>
        <v>0</v>
      </c>
      <c r="I53" t="s">
        <v>15</v>
      </c>
      <c r="J53" t="s">
        <v>15</v>
      </c>
    </row>
    <row r="54" spans="1:10">
      <c r="A54" t="s">
        <v>112</v>
      </c>
      <c r="B54" t="s">
        <v>108</v>
      </c>
      <c r="C54" t="s">
        <v>113</v>
      </c>
      <c r="D54" s="1">
        <v>21.91</v>
      </c>
      <c r="E54" s="2">
        <v>8.2</v>
      </c>
      <c r="F54" s="2">
        <v>179.66</v>
      </c>
      <c r="G54" t="s">
        <v>109</v>
      </c>
      <c r="H54">
        <f ca="1">IF(179.66&lt;&gt;179.66,0,0)</f>
        <v>0</v>
      </c>
      <c r="I54" t="s">
        <v>15</v>
      </c>
      <c r="J54" t="s">
        <v>15</v>
      </c>
    </row>
    <row r="55" spans="1:10">
      <c r="A55" t="s">
        <v>114</v>
      </c>
      <c r="B55" t="s">
        <v>108</v>
      </c>
      <c r="C55" t="s">
        <v>70</v>
      </c>
      <c r="D55" s="1">
        <v>22.01</v>
      </c>
      <c r="E55" s="2">
        <v>6.2</v>
      </c>
      <c r="F55" s="2">
        <v>136.46</v>
      </c>
      <c r="G55" t="s">
        <v>109</v>
      </c>
      <c r="H55">
        <f ca="1">IF(136.46&lt;&gt;136.46,0,0)</f>
        <v>0</v>
      </c>
      <c r="I55" t="s">
        <v>15</v>
      </c>
      <c r="J55" t="s">
        <v>15</v>
      </c>
    </row>
    <row r="56" spans="1:10">
      <c r="A56" t="s">
        <v>115</v>
      </c>
      <c r="B56" t="s">
        <v>108</v>
      </c>
      <c r="C56" t="s">
        <v>116</v>
      </c>
      <c r="D56" s="1">
        <v>21.9</v>
      </c>
      <c r="E56" s="2">
        <v>4.85</v>
      </c>
      <c r="F56" s="2">
        <v>106.22</v>
      </c>
      <c r="G56" t="s">
        <v>109</v>
      </c>
      <c r="H56">
        <f ca="1">IF(106.22&lt;&gt;106.21,0.010000000000005116,0)</f>
        <v>0</v>
      </c>
      <c r="I56" t="s">
        <v>15</v>
      </c>
      <c r="J56" t="s">
        <v>15</v>
      </c>
    </row>
    <row r="57" spans="1:10">
      <c r="A57" t="s">
        <v>117</v>
      </c>
      <c r="B57" t="s">
        <v>108</v>
      </c>
      <c r="C57" t="s">
        <v>70</v>
      </c>
      <c r="D57" s="1">
        <v>22</v>
      </c>
      <c r="E57" s="2">
        <v>6.2</v>
      </c>
      <c r="F57" s="2">
        <v>136.4</v>
      </c>
      <c r="G57" t="s">
        <v>109</v>
      </c>
      <c r="H57">
        <f ca="1">IF(136.4&lt;&gt;136.4,0,0)</f>
        <v>0</v>
      </c>
      <c r="I57" t="s">
        <v>15</v>
      </c>
      <c r="J57" t="s">
        <v>15</v>
      </c>
    </row>
    <row r="58" spans="1:10">
      <c r="A58" t="s">
        <v>118</v>
      </c>
      <c r="B58" t="s">
        <v>108</v>
      </c>
      <c r="C58" t="s">
        <v>67</v>
      </c>
      <c r="D58" s="1">
        <v>21.49</v>
      </c>
      <c r="E58" s="2">
        <v>7.9</v>
      </c>
      <c r="F58" s="2">
        <v>169.77</v>
      </c>
      <c r="G58" t="s">
        <v>109</v>
      </c>
      <c r="H58">
        <f ca="1">IF(169.77&lt;&gt;169.77,0,0)</f>
        <v>0</v>
      </c>
      <c r="I58" t="s">
        <v>15</v>
      </c>
      <c r="J58" t="s">
        <v>15</v>
      </c>
    </row>
    <row r="59" spans="1:10">
      <c r="A59" t="s">
        <v>119</v>
      </c>
      <c r="B59" t="s">
        <v>108</v>
      </c>
      <c r="C59" t="s">
        <v>70</v>
      </c>
      <c r="D59" s="1">
        <v>21.37</v>
      </c>
      <c r="E59" s="2">
        <v>6.2</v>
      </c>
      <c r="F59" s="2">
        <v>132.49</v>
      </c>
      <c r="G59" t="s">
        <v>109</v>
      </c>
      <c r="H59">
        <f ca="1">IF(132.49&lt;&gt;132.49,0,0)</f>
        <v>0</v>
      </c>
      <c r="I59" t="s">
        <v>15</v>
      </c>
      <c r="J59" t="s">
        <v>15</v>
      </c>
    </row>
    <row r="60" spans="1:10">
      <c r="A60" t="s">
        <v>120</v>
      </c>
      <c r="B60" t="s">
        <v>108</v>
      </c>
      <c r="C60" t="s">
        <v>121</v>
      </c>
      <c r="D60" s="1">
        <v>21.37</v>
      </c>
      <c r="E60" s="2">
        <v>5.2</v>
      </c>
      <c r="F60" s="2">
        <v>111.12</v>
      </c>
      <c r="G60" t="s">
        <v>109</v>
      </c>
      <c r="H60">
        <f ca="1">IF(111.12&lt;&gt;111.12,0,0)</f>
        <v>0</v>
      </c>
      <c r="I60" t="s">
        <v>15</v>
      </c>
      <c r="J60" t="s">
        <v>15</v>
      </c>
    </row>
    <row r="61" spans="1:10">
      <c r="A61" t="s">
        <v>122</v>
      </c>
      <c r="B61" t="s">
        <v>108</v>
      </c>
      <c r="C61" t="s">
        <v>123</v>
      </c>
      <c r="D61" s="1">
        <v>21.49</v>
      </c>
      <c r="E61" s="2">
        <v>7.5</v>
      </c>
      <c r="F61" s="2">
        <v>161.18</v>
      </c>
      <c r="G61" t="s">
        <v>109</v>
      </c>
      <c r="H61">
        <f ca="1">IF(161.18&lt;&gt;161.17,0.010000000000019327,0)</f>
        <v>0</v>
      </c>
      <c r="I61" t="s">
        <v>15</v>
      </c>
      <c r="J61" t="s">
        <v>15</v>
      </c>
    </row>
    <row r="62" spans="1:10">
      <c r="A62" t="s">
        <v>124</v>
      </c>
      <c r="B62" t="s">
        <v>108</v>
      </c>
      <c r="C62" t="s">
        <v>125</v>
      </c>
      <c r="D62" s="1">
        <v>21.44</v>
      </c>
      <c r="E62" s="2">
        <v>8.2</v>
      </c>
      <c r="F62" s="2">
        <v>175.81</v>
      </c>
      <c r="G62" t="s">
        <v>109</v>
      </c>
      <c r="H62">
        <f ca="1">IF(175.81&lt;&gt;175.81,0,0)</f>
        <v>0</v>
      </c>
      <c r="I62" t="s">
        <v>15</v>
      </c>
      <c r="J62" t="s">
        <v>15</v>
      </c>
    </row>
    <row r="63" spans="1:10">
      <c r="A63" t="s">
        <v>126</v>
      </c>
      <c r="B63" t="s">
        <v>108</v>
      </c>
      <c r="C63" t="s">
        <v>72</v>
      </c>
      <c r="D63" s="1">
        <v>21.24</v>
      </c>
      <c r="E63" s="2">
        <v>4.7</v>
      </c>
      <c r="F63" s="2">
        <v>99.83</v>
      </c>
      <c r="G63" t="s">
        <v>109</v>
      </c>
      <c r="H63">
        <f ca="1">IF(99.83&lt;&gt;99.83,0,0)</f>
        <v>0</v>
      </c>
      <c r="I63" t="s">
        <v>15</v>
      </c>
      <c r="J63" t="s">
        <v>15</v>
      </c>
    </row>
    <row r="64" spans="1:10">
      <c r="A64" t="s">
        <v>127</v>
      </c>
      <c r="B64" t="s">
        <v>108</v>
      </c>
      <c r="C64" t="s">
        <v>70</v>
      </c>
      <c r="D64" s="1">
        <v>21.41</v>
      </c>
      <c r="E64" s="2">
        <v>6.2</v>
      </c>
      <c r="F64" s="2">
        <v>132.74</v>
      </c>
      <c r="G64" t="s">
        <v>109</v>
      </c>
      <c r="H64">
        <f ca="1">IF(132.74&lt;&gt;132.74,0,0)</f>
        <v>0</v>
      </c>
      <c r="I64" t="s">
        <v>15</v>
      </c>
      <c r="J64" t="s">
        <v>15</v>
      </c>
    </row>
    <row r="65" spans="1:10">
      <c r="A65" t="s">
        <v>128</v>
      </c>
      <c r="B65" t="s">
        <v>108</v>
      </c>
      <c r="C65" t="s">
        <v>111</v>
      </c>
      <c r="D65" s="1">
        <v>21.38</v>
      </c>
      <c r="E65" s="2">
        <v>9.3</v>
      </c>
      <c r="F65" s="2">
        <v>198.83</v>
      </c>
      <c r="G65" t="s">
        <v>109</v>
      </c>
      <c r="H65">
        <f ca="1">IF(198.83&lt;&gt;198.83,0,0)</f>
        <v>0</v>
      </c>
      <c r="I65" t="s">
        <v>15</v>
      </c>
      <c r="J65" t="s">
        <v>15</v>
      </c>
    </row>
    <row r="66" spans="1:10">
      <c r="A66" t="s">
        <v>129</v>
      </c>
      <c r="B66" t="s">
        <v>130</v>
      </c>
      <c r="C66" t="s">
        <v>131</v>
      </c>
      <c r="D66" s="1">
        <v>17.73</v>
      </c>
      <c r="E66" s="2">
        <v>5.45</v>
      </c>
      <c r="F66" s="2">
        <v>96.63</v>
      </c>
      <c r="G66" t="s">
        <v>132</v>
      </c>
      <c r="H66">
        <f ca="1">IF(96.63&lt;&gt;96.63,0,0)</f>
        <v>0</v>
      </c>
      <c r="I66" t="s">
        <v>15</v>
      </c>
      <c r="J66" t="s">
        <v>15</v>
      </c>
    </row>
    <row r="67" spans="1:10">
      <c r="A67" t="s">
        <v>133</v>
      </c>
      <c r="B67" t="s">
        <v>130</v>
      </c>
      <c r="C67" t="s">
        <v>134</v>
      </c>
      <c r="D67" s="1">
        <v>18.19</v>
      </c>
      <c r="E67" s="2">
        <v>4.3</v>
      </c>
      <c r="F67" s="2">
        <v>78.22</v>
      </c>
      <c r="G67" t="s">
        <v>132</v>
      </c>
      <c r="H67">
        <f ca="1">IF(78.22&lt;&gt;78.22,0,0)</f>
        <v>0</v>
      </c>
      <c r="I67" t="s">
        <v>15</v>
      </c>
      <c r="J67" t="s">
        <v>15</v>
      </c>
    </row>
    <row r="68" spans="1:10">
      <c r="A68" t="s">
        <v>135</v>
      </c>
      <c r="B68" t="s">
        <v>130</v>
      </c>
      <c r="C68" t="s">
        <v>136</v>
      </c>
      <c r="D68" s="1">
        <v>17.89</v>
      </c>
      <c r="E68" s="2">
        <v>6.05</v>
      </c>
      <c r="F68" s="2">
        <v>108.23</v>
      </c>
      <c r="G68" t="s">
        <v>132</v>
      </c>
      <c r="H68">
        <f ca="1">IF(108.23&lt;&gt;108.23,0,0)</f>
        <v>0</v>
      </c>
      <c r="I68" t="s">
        <v>15</v>
      </c>
      <c r="J68" t="s">
        <v>15</v>
      </c>
    </row>
    <row r="69" spans="1:10">
      <c r="A69" t="s">
        <v>137</v>
      </c>
      <c r="B69" t="s">
        <v>130</v>
      </c>
      <c r="C69" t="s">
        <v>138</v>
      </c>
      <c r="D69" s="1">
        <v>17.71</v>
      </c>
      <c r="E69" s="2">
        <v>4.7</v>
      </c>
      <c r="F69" s="2">
        <v>83.24</v>
      </c>
      <c r="G69" t="s">
        <v>132</v>
      </c>
      <c r="H69">
        <f ca="1">IF(83.24&lt;&gt;83.24,0,0)</f>
        <v>0</v>
      </c>
      <c r="I69" t="s">
        <v>15</v>
      </c>
      <c r="J69" t="s">
        <v>15</v>
      </c>
    </row>
    <row r="70" spans="1:10">
      <c r="A70" t="s">
        <v>139</v>
      </c>
      <c r="B70" t="s">
        <v>130</v>
      </c>
      <c r="C70" t="s">
        <v>140</v>
      </c>
      <c r="D70" s="1">
        <v>17.81</v>
      </c>
      <c r="E70" s="2">
        <v>4.3</v>
      </c>
      <c r="F70" s="2">
        <v>76.58</v>
      </c>
      <c r="G70" t="s">
        <v>132</v>
      </c>
      <c r="H70">
        <f ca="1">IF(76.58&lt;&gt;76.58,0,0)</f>
        <v>0</v>
      </c>
      <c r="I70" t="s">
        <v>15</v>
      </c>
      <c r="J70" t="s">
        <v>15</v>
      </c>
    </row>
    <row r="71" spans="1:10">
      <c r="A71" t="s">
        <v>141</v>
      </c>
      <c r="B71" t="s">
        <v>130</v>
      </c>
      <c r="C71" t="s">
        <v>142</v>
      </c>
      <c r="D71" s="1">
        <v>17.98</v>
      </c>
      <c r="E71" s="2">
        <v>7</v>
      </c>
      <c r="F71" s="2">
        <v>125.86</v>
      </c>
      <c r="G71" t="s">
        <v>132</v>
      </c>
      <c r="H71">
        <f ca="1">IF(125.86&lt;&gt;125.86,0,0)</f>
        <v>0</v>
      </c>
      <c r="I71" t="s">
        <v>15</v>
      </c>
      <c r="J71" t="s">
        <v>15</v>
      </c>
    </row>
    <row r="72" spans="1:10">
      <c r="A72" t="s">
        <v>143</v>
      </c>
      <c r="B72" t="s">
        <v>130</v>
      </c>
      <c r="C72" t="s">
        <v>144</v>
      </c>
      <c r="D72" s="1">
        <v>17.86</v>
      </c>
      <c r="E72" s="2">
        <v>4.3</v>
      </c>
      <c r="F72" s="2">
        <v>76.8</v>
      </c>
      <c r="G72" t="s">
        <v>132</v>
      </c>
      <c r="H72">
        <f ca="1">IF(76.8&lt;&gt;76.8,0,0)</f>
        <v>0</v>
      </c>
      <c r="I72" t="s">
        <v>15</v>
      </c>
      <c r="J72" t="s">
        <v>15</v>
      </c>
    </row>
    <row r="73" spans="1:10">
      <c r="A73" t="s">
        <v>145</v>
      </c>
      <c r="B73" t="s">
        <v>146</v>
      </c>
      <c r="C73" t="s">
        <v>147</v>
      </c>
      <c r="D73" s="1">
        <v>18.6</v>
      </c>
      <c r="E73" s="2">
        <v>7.5</v>
      </c>
      <c r="F73" s="2">
        <v>139.5</v>
      </c>
      <c r="G73" t="s">
        <v>148</v>
      </c>
      <c r="H73">
        <f ca="1">IF(139.5&lt;&gt;139.5,0,0)</f>
        <v>0</v>
      </c>
      <c r="I73" t="s">
        <v>15</v>
      </c>
      <c r="J73" t="s">
        <v>15</v>
      </c>
    </row>
    <row r="74" spans="1:10">
      <c r="A74" t="s">
        <v>149</v>
      </c>
      <c r="B74" t="s">
        <v>146</v>
      </c>
      <c r="C74" t="s">
        <v>150</v>
      </c>
      <c r="D74" s="1">
        <v>18.61</v>
      </c>
      <c r="E74" s="2">
        <v>5.45</v>
      </c>
      <c r="F74" s="2">
        <v>101.42</v>
      </c>
      <c r="G74" t="s">
        <v>148</v>
      </c>
      <c r="H74">
        <f ca="1">IF(101.42&lt;&gt;101.42,0,0)</f>
        <v>0</v>
      </c>
      <c r="I74" t="s">
        <v>15</v>
      </c>
      <c r="J74" t="s">
        <v>15</v>
      </c>
    </row>
    <row r="75" spans="1:10">
      <c r="A75" t="s">
        <v>151</v>
      </c>
      <c r="B75" t="s">
        <v>146</v>
      </c>
      <c r="C75" t="s">
        <v>147</v>
      </c>
      <c r="D75" s="1">
        <v>18.68</v>
      </c>
      <c r="E75" s="2">
        <v>7.5</v>
      </c>
      <c r="F75" s="2">
        <v>140.1</v>
      </c>
      <c r="G75" t="s">
        <v>148</v>
      </c>
      <c r="H75">
        <f ca="1">IF(140.1&lt;&gt;140.1,0,0)</f>
        <v>0</v>
      </c>
      <c r="I75" t="s">
        <v>15</v>
      </c>
      <c r="J75" t="s">
        <v>15</v>
      </c>
    </row>
    <row r="76" spans="1:10">
      <c r="A76" t="s">
        <v>152</v>
      </c>
      <c r="B76" t="s">
        <v>146</v>
      </c>
      <c r="C76" t="s">
        <v>153</v>
      </c>
      <c r="D76" s="1">
        <v>18.65</v>
      </c>
      <c r="E76" s="2">
        <v>7.5</v>
      </c>
      <c r="F76" s="2">
        <v>139.88</v>
      </c>
      <c r="G76" t="s">
        <v>148</v>
      </c>
      <c r="H76">
        <f ca="1">IF(139.88&lt;&gt;139.88,0,0)</f>
        <v>0</v>
      </c>
      <c r="I76" t="s">
        <v>15</v>
      </c>
      <c r="J76" t="s">
        <v>15</v>
      </c>
    </row>
    <row r="77" spans="1:10">
      <c r="A77" t="s">
        <v>154</v>
      </c>
      <c r="B77" t="s">
        <v>146</v>
      </c>
      <c r="C77" t="s">
        <v>153</v>
      </c>
      <c r="D77" s="1">
        <v>18.65</v>
      </c>
      <c r="E77" s="2">
        <v>7.5</v>
      </c>
      <c r="F77" s="2">
        <v>139.88</v>
      </c>
      <c r="G77" t="s">
        <v>148</v>
      </c>
      <c r="H77">
        <f ca="1">IF(139.88&lt;&gt;139.88,0,0)</f>
        <v>0</v>
      </c>
      <c r="I77" t="s">
        <v>15</v>
      </c>
      <c r="J77" t="s">
        <v>15</v>
      </c>
    </row>
    <row r="78" spans="1:10">
      <c r="A78" t="s">
        <v>155</v>
      </c>
      <c r="B78" t="s">
        <v>146</v>
      </c>
      <c r="C78" t="s">
        <v>156</v>
      </c>
      <c r="D78" s="1">
        <v>18.66</v>
      </c>
      <c r="E78" s="2">
        <v>7.3</v>
      </c>
      <c r="F78" s="2">
        <v>136.22</v>
      </c>
      <c r="G78" t="s">
        <v>148</v>
      </c>
      <c r="H78">
        <f ca="1">IF(136.22&lt;&gt;136.22,0,0)</f>
        <v>0</v>
      </c>
      <c r="I78" t="s">
        <v>15</v>
      </c>
      <c r="J78" t="s">
        <v>15</v>
      </c>
    </row>
    <row r="79" spans="1:10">
      <c r="A79" t="s">
        <v>157</v>
      </c>
      <c r="B79" t="s">
        <v>146</v>
      </c>
      <c r="C79" t="s">
        <v>156</v>
      </c>
      <c r="D79" s="1">
        <v>18.65</v>
      </c>
      <c r="E79" s="2">
        <v>7.3</v>
      </c>
      <c r="F79" s="2">
        <v>136.15</v>
      </c>
      <c r="G79" t="s">
        <v>148</v>
      </c>
      <c r="H79">
        <f ca="1">IF(136.15&lt;&gt;136.14,0.010000000000019327,0)</f>
        <v>0</v>
      </c>
      <c r="I79" t="s">
        <v>15</v>
      </c>
      <c r="J79" t="s">
        <v>15</v>
      </c>
    </row>
    <row r="80" spans="1:10">
      <c r="A80" t="s">
        <v>158</v>
      </c>
      <c r="B80" t="s">
        <v>146</v>
      </c>
      <c r="C80" t="s">
        <v>153</v>
      </c>
      <c r="D80" s="1">
        <v>18.52</v>
      </c>
      <c r="E80" s="2">
        <v>7.5</v>
      </c>
      <c r="F80" s="2">
        <v>138.9</v>
      </c>
      <c r="G80" t="s">
        <v>148</v>
      </c>
      <c r="H80">
        <f ca="1">IF(138.9&lt;&gt;138.9,0,0)</f>
        <v>0</v>
      </c>
      <c r="I80" t="s">
        <v>15</v>
      </c>
      <c r="J80" t="s">
        <v>15</v>
      </c>
    </row>
    <row r="81" spans="1:10">
      <c r="A81" t="s">
        <v>159</v>
      </c>
      <c r="B81" t="s">
        <v>146</v>
      </c>
      <c r="C81" t="s">
        <v>150</v>
      </c>
      <c r="D81" s="1">
        <v>18.62</v>
      </c>
      <c r="E81" s="2">
        <v>5.45</v>
      </c>
      <c r="F81" s="2">
        <v>101.48</v>
      </c>
      <c r="G81" t="s">
        <v>148</v>
      </c>
      <c r="H81">
        <f ca="1">IF(101.48&lt;&gt;101.48,0,0)</f>
        <v>0</v>
      </c>
      <c r="I81" t="s">
        <v>15</v>
      </c>
      <c r="J81" t="s">
        <v>15</v>
      </c>
    </row>
    <row r="82" spans="1:10">
      <c r="A82" t="s">
        <v>160</v>
      </c>
      <c r="B82" t="s">
        <v>146</v>
      </c>
      <c r="C82" t="s">
        <v>156</v>
      </c>
      <c r="D82" s="1">
        <v>18.61</v>
      </c>
      <c r="E82" s="2">
        <v>7.3</v>
      </c>
      <c r="F82" s="2">
        <v>135.85</v>
      </c>
      <c r="G82" t="s">
        <v>148</v>
      </c>
      <c r="H82">
        <f ca="1">IF(135.85&lt;&gt;135.85,0,0)</f>
        <v>0</v>
      </c>
      <c r="I82" t="s">
        <v>15</v>
      </c>
      <c r="J82" t="s">
        <v>15</v>
      </c>
    </row>
    <row r="83" spans="1:10">
      <c r="A83" t="s">
        <v>161</v>
      </c>
      <c r="B83" t="s">
        <v>146</v>
      </c>
      <c r="C83" t="s">
        <v>150</v>
      </c>
      <c r="D83" s="1">
        <v>18.59</v>
      </c>
      <c r="E83" s="2">
        <v>5.45</v>
      </c>
      <c r="F83" s="2">
        <v>101.32</v>
      </c>
      <c r="G83" t="s">
        <v>148</v>
      </c>
      <c r="H83">
        <f ca="1">IF(101.32&lt;&gt;101.32,0,0)</f>
        <v>0</v>
      </c>
      <c r="I83" t="s">
        <v>15</v>
      </c>
      <c r="J83" t="s">
        <v>15</v>
      </c>
    </row>
    <row r="84" spans="1:10">
      <c r="A84" t="s">
        <v>162</v>
      </c>
      <c r="B84" t="s">
        <v>146</v>
      </c>
      <c r="C84" t="s">
        <v>147</v>
      </c>
      <c r="D84" s="1">
        <v>18.61</v>
      </c>
      <c r="E84" s="2">
        <v>7.5</v>
      </c>
      <c r="F84" s="2">
        <v>139.58</v>
      </c>
      <c r="G84" t="s">
        <v>148</v>
      </c>
      <c r="H84">
        <f ca="1">IF(139.58&lt;&gt;139.57,0.010000000000019327,0)</f>
        <v>0</v>
      </c>
      <c r="I84" t="s">
        <v>15</v>
      </c>
      <c r="J84" t="s">
        <v>15</v>
      </c>
    </row>
    <row r="85" spans="1:10">
      <c r="A85" t="s">
        <v>163</v>
      </c>
      <c r="B85" t="s">
        <v>146</v>
      </c>
      <c r="C85" t="s">
        <v>150</v>
      </c>
      <c r="D85" s="1">
        <v>18.62</v>
      </c>
      <c r="E85" s="2">
        <v>5.45</v>
      </c>
      <c r="F85" s="2">
        <v>101.48</v>
      </c>
      <c r="G85" t="s">
        <v>148</v>
      </c>
      <c r="H85">
        <f ca="1">IF(101.48&lt;&gt;101.48,0,0)</f>
        <v>0</v>
      </c>
      <c r="I85" t="s">
        <v>15</v>
      </c>
      <c r="J85" t="s">
        <v>15</v>
      </c>
    </row>
    <row r="86" spans="1:10">
      <c r="A86" t="s">
        <v>164</v>
      </c>
      <c r="B86" t="s">
        <v>146</v>
      </c>
      <c r="C86" t="s">
        <v>165</v>
      </c>
      <c r="D86" s="1">
        <v>18.58</v>
      </c>
      <c r="E86" s="2">
        <v>7.3</v>
      </c>
      <c r="F86" s="2">
        <v>135.63</v>
      </c>
      <c r="G86" t="s">
        <v>148</v>
      </c>
      <c r="H86">
        <f ca="1">IF(135.63&lt;&gt;135.63,0,0)</f>
        <v>0</v>
      </c>
      <c r="I86" t="s">
        <v>15</v>
      </c>
      <c r="J86" t="s">
        <v>15</v>
      </c>
    </row>
    <row r="87" spans="1:10">
      <c r="A87" t="s">
        <v>166</v>
      </c>
      <c r="B87" t="s">
        <v>146</v>
      </c>
      <c r="C87" t="s">
        <v>156</v>
      </c>
      <c r="D87" s="1">
        <v>18.62</v>
      </c>
      <c r="E87" s="2">
        <v>7.3</v>
      </c>
      <c r="F87" s="2">
        <v>135.93</v>
      </c>
      <c r="G87" t="s">
        <v>148</v>
      </c>
      <c r="H87">
        <f ca="1">IF(135.93&lt;&gt;135.93,0,0)</f>
        <v>0</v>
      </c>
      <c r="I87" t="s">
        <v>15</v>
      </c>
      <c r="J87" t="s">
        <v>15</v>
      </c>
    </row>
    <row r="88" spans="1:10">
      <c r="A88" t="s">
        <v>167</v>
      </c>
      <c r="B88" t="s">
        <v>146</v>
      </c>
      <c r="C88" t="s">
        <v>168</v>
      </c>
      <c r="D88" s="1">
        <v>18.51</v>
      </c>
      <c r="E88" s="2">
        <v>4.15</v>
      </c>
      <c r="F88" s="2">
        <v>76.82</v>
      </c>
      <c r="G88" t="s">
        <v>148</v>
      </c>
      <c r="H88">
        <f ca="1">IF(76.82&lt;&gt;76.82,0,0)</f>
        <v>0</v>
      </c>
      <c r="I88" t="s">
        <v>15</v>
      </c>
      <c r="J88" t="s">
        <v>15</v>
      </c>
    </row>
    <row r="89" spans="1:10">
      <c r="A89" t="s">
        <v>169</v>
      </c>
      <c r="B89" t="s">
        <v>146</v>
      </c>
      <c r="C89" t="s">
        <v>153</v>
      </c>
      <c r="D89" s="1">
        <v>18.61</v>
      </c>
      <c r="E89" s="2">
        <v>7.5</v>
      </c>
      <c r="F89" s="2">
        <v>139.58</v>
      </c>
      <c r="G89" t="s">
        <v>148</v>
      </c>
      <c r="H89">
        <f ca="1">IF(139.58&lt;&gt;139.57,0.010000000000019327,0)</f>
        <v>0</v>
      </c>
      <c r="I89" t="s">
        <v>15</v>
      </c>
      <c r="J89" t="s">
        <v>15</v>
      </c>
    </row>
    <row r="90" spans="1:10">
      <c r="A90" t="s">
        <v>170</v>
      </c>
      <c r="B90" t="s">
        <v>146</v>
      </c>
      <c r="C90" t="s">
        <v>153</v>
      </c>
      <c r="D90" s="1">
        <v>18.62</v>
      </c>
      <c r="E90" s="2">
        <v>7.5</v>
      </c>
      <c r="F90" s="2">
        <v>139.65</v>
      </c>
      <c r="G90" t="s">
        <v>148</v>
      </c>
      <c r="H90">
        <f ca="1">IF(139.65&lt;&gt;139.65,0,0)</f>
        <v>0</v>
      </c>
      <c r="I90" t="s">
        <v>15</v>
      </c>
      <c r="J90" t="s">
        <v>15</v>
      </c>
    </row>
    <row r="91" spans="1:10">
      <c r="A91" t="s">
        <v>171</v>
      </c>
      <c r="B91" t="s">
        <v>146</v>
      </c>
      <c r="C91" t="s">
        <v>150</v>
      </c>
      <c r="D91" s="1">
        <v>18.62</v>
      </c>
      <c r="E91" s="2">
        <v>5.45</v>
      </c>
      <c r="F91" s="2">
        <v>101.48</v>
      </c>
      <c r="G91" t="s">
        <v>148</v>
      </c>
      <c r="H91">
        <f ca="1">IF(101.48&lt;&gt;101.48,0,0)</f>
        <v>0</v>
      </c>
      <c r="I91" t="s">
        <v>15</v>
      </c>
      <c r="J91" t="s">
        <v>15</v>
      </c>
    </row>
    <row r="92" spans="1:10">
      <c r="A92" t="s">
        <v>172</v>
      </c>
      <c r="B92" t="s">
        <v>146</v>
      </c>
      <c r="C92" t="s">
        <v>173</v>
      </c>
      <c r="D92" s="1">
        <v>18.62</v>
      </c>
      <c r="E92" s="2">
        <v>5.1</v>
      </c>
      <c r="F92" s="2">
        <v>94.96</v>
      </c>
      <c r="G92" t="s">
        <v>148</v>
      </c>
      <c r="H92">
        <f ca="1">IF(94.96&lt;&gt;94.96,0,0)</f>
        <v>0</v>
      </c>
      <c r="I92" t="s">
        <v>15</v>
      </c>
      <c r="J92" t="s">
        <v>15</v>
      </c>
    </row>
    <row r="93" spans="1:10">
      <c r="A93" t="s">
        <v>174</v>
      </c>
      <c r="B93" t="s">
        <v>146</v>
      </c>
      <c r="C93" t="s">
        <v>153</v>
      </c>
      <c r="D93" s="1">
        <v>18.55</v>
      </c>
      <c r="E93" s="2">
        <v>7.5</v>
      </c>
      <c r="F93" s="2">
        <v>139.13</v>
      </c>
      <c r="G93" t="s">
        <v>148</v>
      </c>
      <c r="H93">
        <f ca="1">IF(139.13&lt;&gt;139.12,0.009999999999990905,0)</f>
        <v>0</v>
      </c>
      <c r="I93" t="s">
        <v>15</v>
      </c>
      <c r="J93" t="s">
        <v>15</v>
      </c>
    </row>
    <row r="94" spans="1:10">
      <c r="A94" t="s">
        <v>175</v>
      </c>
      <c r="B94" t="s">
        <v>146</v>
      </c>
      <c r="C94" t="s">
        <v>156</v>
      </c>
      <c r="D94" s="1">
        <v>18.62</v>
      </c>
      <c r="E94" s="2">
        <v>7.3</v>
      </c>
      <c r="F94" s="2">
        <v>135.93</v>
      </c>
      <c r="G94" t="s">
        <v>148</v>
      </c>
      <c r="H94">
        <f ca="1">IF(135.93&lt;&gt;135.93,0,0)</f>
        <v>0</v>
      </c>
      <c r="I94" t="s">
        <v>15</v>
      </c>
      <c r="J94" t="s">
        <v>15</v>
      </c>
    </row>
    <row r="95" spans="1:10">
      <c r="A95" t="s">
        <v>176</v>
      </c>
      <c r="B95" t="s">
        <v>177</v>
      </c>
      <c r="C95" t="s">
        <v>70</v>
      </c>
      <c r="D95" s="1">
        <v>25.25</v>
      </c>
      <c r="E95" s="2">
        <v>6.2</v>
      </c>
      <c r="F95" s="2">
        <v>156.55</v>
      </c>
      <c r="G95" t="s">
        <v>178</v>
      </c>
      <c r="H95">
        <f ca="1">IF(156.55&lt;&gt;156.55,0,0)</f>
        <v>0</v>
      </c>
      <c r="I95" t="s">
        <v>15</v>
      </c>
      <c r="J95" t="s">
        <v>15</v>
      </c>
    </row>
    <row r="96" spans="1:10">
      <c r="A96" t="s">
        <v>179</v>
      </c>
      <c r="B96" t="s">
        <v>177</v>
      </c>
      <c r="C96" t="s">
        <v>67</v>
      </c>
      <c r="D96" s="1">
        <v>25.29</v>
      </c>
      <c r="E96" s="2">
        <v>7.9</v>
      </c>
      <c r="F96" s="2">
        <v>199.79</v>
      </c>
      <c r="G96" t="s">
        <v>178</v>
      </c>
      <c r="H96">
        <f ca="1">IF(199.79&lt;&gt;199.79,0,0)</f>
        <v>0</v>
      </c>
      <c r="I96" t="s">
        <v>15</v>
      </c>
      <c r="J96" t="s">
        <v>15</v>
      </c>
    </row>
    <row r="97" spans="1:10">
      <c r="A97" t="s">
        <v>180</v>
      </c>
      <c r="B97" t="s">
        <v>177</v>
      </c>
      <c r="C97" t="s">
        <v>70</v>
      </c>
      <c r="D97" s="1">
        <v>25.29</v>
      </c>
      <c r="E97" s="2">
        <v>6.2</v>
      </c>
      <c r="F97" s="2">
        <v>156.8</v>
      </c>
      <c r="G97" t="s">
        <v>178</v>
      </c>
      <c r="H97">
        <f ca="1">IF(156.8&lt;&gt;156.8,0,0)</f>
        <v>0</v>
      </c>
      <c r="I97" t="s">
        <v>15</v>
      </c>
      <c r="J97" t="s">
        <v>15</v>
      </c>
    </row>
    <row r="98" spans="1:10">
      <c r="A98" t="s">
        <v>181</v>
      </c>
      <c r="B98" t="s">
        <v>177</v>
      </c>
      <c r="C98" t="s">
        <v>70</v>
      </c>
      <c r="D98" s="1">
        <v>25.24</v>
      </c>
      <c r="E98" s="2">
        <v>6.2</v>
      </c>
      <c r="F98" s="2">
        <v>156.49</v>
      </c>
      <c r="G98" t="s">
        <v>178</v>
      </c>
      <c r="H98">
        <f ca="1">IF(156.49&lt;&gt;156.49,0,0)</f>
        <v>0</v>
      </c>
      <c r="I98" t="s">
        <v>15</v>
      </c>
      <c r="J98" t="s">
        <v>15</v>
      </c>
    </row>
    <row r="99" spans="1:10">
      <c r="A99" t="s">
        <v>182</v>
      </c>
      <c r="B99" t="s">
        <v>177</v>
      </c>
      <c r="C99" t="s">
        <v>113</v>
      </c>
      <c r="D99" s="1">
        <v>25.3</v>
      </c>
      <c r="E99" s="2">
        <v>8.2</v>
      </c>
      <c r="F99" s="2">
        <v>207.46</v>
      </c>
      <c r="G99" t="s">
        <v>178</v>
      </c>
      <c r="H99">
        <f ca="1">IF(207.46&lt;&gt;207.46,0,0)</f>
        <v>0</v>
      </c>
      <c r="I99" t="s">
        <v>15</v>
      </c>
      <c r="J99" t="s">
        <v>15</v>
      </c>
    </row>
    <row r="100" spans="1:10">
      <c r="A100" t="s">
        <v>183</v>
      </c>
      <c r="B100" t="s">
        <v>177</v>
      </c>
      <c r="C100" t="s">
        <v>70</v>
      </c>
      <c r="D100" s="1">
        <v>26.32</v>
      </c>
      <c r="E100" s="2">
        <v>6.2</v>
      </c>
      <c r="F100" s="2">
        <v>163.18</v>
      </c>
      <c r="G100" t="s">
        <v>178</v>
      </c>
      <c r="H100">
        <f ca="1">IF(163.18&lt;&gt;163.18,0,0)</f>
        <v>0</v>
      </c>
      <c r="I100" t="s">
        <v>15</v>
      </c>
      <c r="J100" t="s">
        <v>15</v>
      </c>
    </row>
    <row r="101" spans="1:10">
      <c r="A101" t="s">
        <v>184</v>
      </c>
      <c r="B101" t="s">
        <v>177</v>
      </c>
      <c r="C101" t="s">
        <v>67</v>
      </c>
      <c r="D101" s="1">
        <v>26.4</v>
      </c>
      <c r="E101" s="2">
        <v>7.9</v>
      </c>
      <c r="F101" s="2">
        <v>208.56</v>
      </c>
      <c r="G101" t="s">
        <v>178</v>
      </c>
      <c r="H101">
        <f ca="1">IF(208.56&lt;&gt;208.56,0,0)</f>
        <v>0</v>
      </c>
      <c r="I101" t="s">
        <v>15</v>
      </c>
      <c r="J101" t="s">
        <v>15</v>
      </c>
    </row>
    <row r="102" spans="1:10">
      <c r="A102" t="s">
        <v>185</v>
      </c>
      <c r="B102" t="s">
        <v>177</v>
      </c>
      <c r="C102" t="s">
        <v>186</v>
      </c>
      <c r="D102" s="1">
        <v>26.45</v>
      </c>
      <c r="E102" s="2">
        <v>8.3</v>
      </c>
      <c r="F102" s="2">
        <v>219.54</v>
      </c>
      <c r="G102" t="s">
        <v>178</v>
      </c>
      <c r="H102">
        <f ca="1">IF(219.54&lt;&gt;219.54,0,0)</f>
        <v>0</v>
      </c>
      <c r="I102" t="s">
        <v>15</v>
      </c>
      <c r="J102" t="s">
        <v>15</v>
      </c>
    </row>
    <row r="103" spans="1:10">
      <c r="A103" t="s">
        <v>187</v>
      </c>
      <c r="B103" t="s">
        <v>177</v>
      </c>
      <c r="C103" t="s">
        <v>70</v>
      </c>
      <c r="D103" s="1">
        <v>26.3</v>
      </c>
      <c r="E103" s="2">
        <v>6.2</v>
      </c>
      <c r="F103" s="2">
        <v>163.06</v>
      </c>
      <c r="G103" t="s">
        <v>178</v>
      </c>
      <c r="H103">
        <f ca="1">IF(163.06&lt;&gt;163.06,0,0)</f>
        <v>0</v>
      </c>
      <c r="I103" t="s">
        <v>15</v>
      </c>
      <c r="J103" t="s">
        <v>15</v>
      </c>
    </row>
    <row r="104" spans="1:10">
      <c r="A104" t="s">
        <v>188</v>
      </c>
      <c r="B104" t="s">
        <v>177</v>
      </c>
      <c r="C104" t="s">
        <v>70</v>
      </c>
      <c r="D104" s="1">
        <v>26.42</v>
      </c>
      <c r="E104" s="2">
        <v>6.2</v>
      </c>
      <c r="F104" s="2">
        <v>163.8</v>
      </c>
      <c r="G104" t="s">
        <v>178</v>
      </c>
      <c r="H104">
        <f ca="1">IF(163.8&lt;&gt;163.8,0,0)</f>
        <v>0</v>
      </c>
      <c r="I104" t="s">
        <v>15</v>
      </c>
      <c r="J104" t="s">
        <v>15</v>
      </c>
    </row>
    <row r="105" spans="1:10">
      <c r="A105" t="s">
        <v>189</v>
      </c>
      <c r="B105" t="s">
        <v>177</v>
      </c>
      <c r="C105" t="s">
        <v>125</v>
      </c>
      <c r="D105" s="1">
        <v>26.4</v>
      </c>
      <c r="E105" s="2">
        <v>8.2</v>
      </c>
      <c r="F105" s="2">
        <v>216.48</v>
      </c>
      <c r="G105" t="s">
        <v>178</v>
      </c>
      <c r="H105">
        <f ca="1">IF(216.48&lt;&gt;216.48,0,0)</f>
        <v>0</v>
      </c>
      <c r="I105" t="s">
        <v>15</v>
      </c>
      <c r="J105" t="s">
        <v>15</v>
      </c>
    </row>
    <row r="106" spans="1:10">
      <c r="A106" t="s">
        <v>190</v>
      </c>
      <c r="B106" t="s">
        <v>177</v>
      </c>
      <c r="C106" t="s">
        <v>72</v>
      </c>
      <c r="D106" s="1">
        <v>26.24</v>
      </c>
      <c r="E106" s="2">
        <v>4.7</v>
      </c>
      <c r="F106" s="2">
        <v>123.33</v>
      </c>
      <c r="G106" t="s">
        <v>178</v>
      </c>
      <c r="H106">
        <f ca="1">IF(123.33&lt;&gt;123.33,0,0)</f>
        <v>0</v>
      </c>
      <c r="I106" t="s">
        <v>15</v>
      </c>
      <c r="J106" t="s">
        <v>15</v>
      </c>
    </row>
    <row r="107" spans="1:10">
      <c r="A107" t="s">
        <v>191</v>
      </c>
      <c r="B107" t="s">
        <v>177</v>
      </c>
      <c r="C107" t="s">
        <v>70</v>
      </c>
      <c r="D107" s="1">
        <v>26.37</v>
      </c>
      <c r="E107" s="2">
        <v>6.2</v>
      </c>
      <c r="F107" s="2">
        <v>163.49</v>
      </c>
      <c r="G107" t="s">
        <v>178</v>
      </c>
      <c r="H107">
        <f ca="1">IF(163.49&lt;&gt;163.49,0,0)</f>
        <v>0</v>
      </c>
      <c r="I107" t="s">
        <v>15</v>
      </c>
      <c r="J107" t="s">
        <v>15</v>
      </c>
    </row>
    <row r="108" spans="1:10">
      <c r="A108" t="s">
        <v>192</v>
      </c>
      <c r="B108" t="s">
        <v>177</v>
      </c>
      <c r="C108" t="s">
        <v>111</v>
      </c>
      <c r="D108" s="1">
        <v>26.4</v>
      </c>
      <c r="E108" s="2">
        <v>9.3</v>
      </c>
      <c r="F108" s="2">
        <v>245.52</v>
      </c>
      <c r="G108" t="s">
        <v>178</v>
      </c>
      <c r="H108">
        <f ca="1">IF(245.52&lt;&gt;245.52,0,0)</f>
        <v>0</v>
      </c>
      <c r="I108" t="s">
        <v>15</v>
      </c>
      <c r="J108" t="s">
        <v>15</v>
      </c>
    </row>
    <row r="109" spans="1:10">
      <c r="A109" t="s">
        <v>193</v>
      </c>
      <c r="B109" t="s">
        <v>177</v>
      </c>
      <c r="C109" t="s">
        <v>72</v>
      </c>
      <c r="D109" s="1">
        <v>26.3</v>
      </c>
      <c r="E109" s="2">
        <v>4.7</v>
      </c>
      <c r="F109" s="2">
        <v>123.61</v>
      </c>
      <c r="G109" t="s">
        <v>178</v>
      </c>
      <c r="H109">
        <f ca="1">IF(123.61&lt;&gt;123.61,0,0)</f>
        <v>0</v>
      </c>
      <c r="I109" t="s">
        <v>15</v>
      </c>
      <c r="J109" t="s">
        <v>15</v>
      </c>
    </row>
    <row r="110" spans="1:10">
      <c r="A110" t="s">
        <v>194</v>
      </c>
      <c r="B110" t="s">
        <v>195</v>
      </c>
      <c r="C110" t="s">
        <v>196</v>
      </c>
      <c r="D110" s="1">
        <v>16.28</v>
      </c>
      <c r="E110" s="2">
        <v>4.15</v>
      </c>
      <c r="F110" s="2">
        <v>67.56</v>
      </c>
      <c r="G110" t="s">
        <v>197</v>
      </c>
      <c r="H110">
        <f ca="1">IF(67.56&lt;&gt;67.56,0,0)</f>
        <v>0</v>
      </c>
      <c r="I110" t="s">
        <v>15</v>
      </c>
      <c r="J110" t="s">
        <v>15</v>
      </c>
    </row>
    <row r="111" spans="1:10">
      <c r="A111" t="s">
        <v>198</v>
      </c>
      <c r="B111" t="s">
        <v>195</v>
      </c>
      <c r="C111" t="s">
        <v>199</v>
      </c>
      <c r="D111" s="1">
        <v>16.36</v>
      </c>
      <c r="E111" s="2">
        <v>3.85</v>
      </c>
      <c r="F111" s="2">
        <v>62.99</v>
      </c>
      <c r="G111" t="s">
        <v>197</v>
      </c>
      <c r="H111">
        <f ca="1">IF(62.99&lt;&gt;62.99,0,0)</f>
        <v>0</v>
      </c>
      <c r="I111" t="s">
        <v>15</v>
      </c>
      <c r="J111" t="s">
        <v>15</v>
      </c>
    </row>
    <row r="112" spans="1:10">
      <c r="A112" t="s">
        <v>200</v>
      </c>
      <c r="B112" t="s">
        <v>195</v>
      </c>
      <c r="C112" t="s">
        <v>201</v>
      </c>
      <c r="D112" s="1">
        <v>16.35</v>
      </c>
      <c r="E112" s="2">
        <v>3.35</v>
      </c>
      <c r="F112" s="2">
        <v>54.77</v>
      </c>
      <c r="G112" t="s">
        <v>197</v>
      </c>
      <c r="H112">
        <f ca="1">IF(54.77&lt;&gt;54.77,0,0)</f>
        <v>0</v>
      </c>
      <c r="I112" t="s">
        <v>15</v>
      </c>
      <c r="J112" t="s">
        <v>15</v>
      </c>
    </row>
    <row r="113" spans="1:10">
      <c r="A113" t="s">
        <v>202</v>
      </c>
      <c r="B113" t="s">
        <v>195</v>
      </c>
      <c r="C113" t="s">
        <v>203</v>
      </c>
      <c r="D113" s="1">
        <v>16.36</v>
      </c>
      <c r="E113" s="2">
        <v>4.15</v>
      </c>
      <c r="F113" s="2">
        <v>67.89</v>
      </c>
      <c r="G113" t="s">
        <v>197</v>
      </c>
      <c r="H113">
        <f ca="1">IF(67.89&lt;&gt;67.89,0,0)</f>
        <v>0</v>
      </c>
      <c r="I113" t="s">
        <v>15</v>
      </c>
      <c r="J113" t="s">
        <v>15</v>
      </c>
    </row>
    <row r="114" spans="1:10">
      <c r="A114" t="s">
        <v>204</v>
      </c>
      <c r="B114" t="s">
        <v>195</v>
      </c>
      <c r="C114" t="s">
        <v>205</v>
      </c>
      <c r="D114" s="1">
        <v>16.28</v>
      </c>
      <c r="E114" s="2">
        <v>3.95</v>
      </c>
      <c r="F114" s="2">
        <v>64.31</v>
      </c>
      <c r="G114" t="s">
        <v>197</v>
      </c>
      <c r="H114">
        <f ca="1">IF(64.31&lt;&gt;64.31,0,0)</f>
        <v>0</v>
      </c>
      <c r="I114" t="s">
        <v>15</v>
      </c>
      <c r="J114" t="s">
        <v>15</v>
      </c>
    </row>
    <row r="115" spans="1:10">
      <c r="A115" t="s">
        <v>206</v>
      </c>
      <c r="B115" t="s">
        <v>195</v>
      </c>
      <c r="C115" t="s">
        <v>207</v>
      </c>
      <c r="D115" s="1">
        <v>16.35</v>
      </c>
      <c r="E115" s="2">
        <v>5.45</v>
      </c>
      <c r="F115" s="2">
        <v>89.11</v>
      </c>
      <c r="G115" t="s">
        <v>197</v>
      </c>
      <c r="H115">
        <f ca="1">IF(89.11&lt;&gt;89.11,0,0)</f>
        <v>0</v>
      </c>
      <c r="I115" t="s">
        <v>15</v>
      </c>
      <c r="J115" t="s">
        <v>15</v>
      </c>
    </row>
    <row r="116" spans="1:10">
      <c r="A116" t="s">
        <v>208</v>
      </c>
      <c r="B116" t="s">
        <v>195</v>
      </c>
      <c r="C116" t="s">
        <v>209</v>
      </c>
      <c r="D116" s="1">
        <v>16.24</v>
      </c>
      <c r="E116" s="2">
        <v>3.95</v>
      </c>
      <c r="F116" s="2">
        <v>64.15</v>
      </c>
      <c r="G116" t="s">
        <v>197</v>
      </c>
      <c r="H116">
        <f ca="1">IF(64.15&lt;&gt;64.15,0,0)</f>
        <v>0</v>
      </c>
      <c r="I116" t="s">
        <v>15</v>
      </c>
      <c r="J116" t="s">
        <v>15</v>
      </c>
    </row>
    <row r="117" spans="1:10">
      <c r="A117" t="s">
        <v>210</v>
      </c>
      <c r="B117" t="s">
        <v>195</v>
      </c>
      <c r="C117" t="s">
        <v>209</v>
      </c>
      <c r="D117" s="1">
        <v>16.28</v>
      </c>
      <c r="E117" s="2">
        <v>3.95</v>
      </c>
      <c r="F117" s="2">
        <v>64.31</v>
      </c>
      <c r="G117" t="s">
        <v>197</v>
      </c>
      <c r="H117">
        <f ca="1">IF(64.31&lt;&gt;64.31,0,0)</f>
        <v>0</v>
      </c>
      <c r="I117" t="s">
        <v>15</v>
      </c>
      <c r="J117" t="s">
        <v>15</v>
      </c>
    </row>
    <row r="118" spans="1:10">
      <c r="A118" t="s">
        <v>211</v>
      </c>
      <c r="B118" t="s">
        <v>195</v>
      </c>
      <c r="C118" t="s">
        <v>212</v>
      </c>
      <c r="D118" s="1">
        <v>16.28</v>
      </c>
      <c r="E118" s="2">
        <v>3.95</v>
      </c>
      <c r="F118" s="2">
        <v>64.31</v>
      </c>
      <c r="G118" t="s">
        <v>197</v>
      </c>
      <c r="H118">
        <f ca="1">IF(64.31&lt;&gt;64.31,0,0)</f>
        <v>0</v>
      </c>
      <c r="I118" t="s">
        <v>15</v>
      </c>
      <c r="J118" t="s">
        <v>15</v>
      </c>
    </row>
    <row r="119" spans="1:10">
      <c r="A119" t="s">
        <v>213</v>
      </c>
      <c r="B119" t="s">
        <v>195</v>
      </c>
      <c r="C119" t="s">
        <v>214</v>
      </c>
      <c r="D119" s="1">
        <v>16.34</v>
      </c>
      <c r="E119" s="2">
        <v>3.95</v>
      </c>
      <c r="F119" s="2">
        <v>64.54</v>
      </c>
      <c r="G119" t="s">
        <v>197</v>
      </c>
      <c r="H119">
        <f ca="1">IF(64.54&lt;&gt;64.54,0,0)</f>
        <v>0</v>
      </c>
      <c r="I119" t="s">
        <v>15</v>
      </c>
      <c r="J119" t="s">
        <v>15</v>
      </c>
    </row>
    <row r="120" spans="1:10">
      <c r="A120" t="s">
        <v>215</v>
      </c>
      <c r="B120" t="s">
        <v>195</v>
      </c>
      <c r="C120" t="s">
        <v>216</v>
      </c>
      <c r="D120" s="1">
        <v>16.26</v>
      </c>
      <c r="E120" s="2">
        <v>4.9</v>
      </c>
      <c r="F120" s="2">
        <v>79.67</v>
      </c>
      <c r="G120" t="s">
        <v>197</v>
      </c>
      <c r="H120">
        <f ca="1">IF(79.67&lt;&gt;79.67,0,0)</f>
        <v>0</v>
      </c>
      <c r="I120" t="s">
        <v>15</v>
      </c>
      <c r="J120" t="s">
        <v>15</v>
      </c>
    </row>
    <row r="121" spans="1:10">
      <c r="A121" t="s">
        <v>217</v>
      </c>
      <c r="B121" t="s">
        <v>195</v>
      </c>
      <c r="C121" t="s">
        <v>212</v>
      </c>
      <c r="D121" s="1">
        <v>16.32</v>
      </c>
      <c r="E121" s="2">
        <v>3.95</v>
      </c>
      <c r="F121" s="2">
        <v>64.46</v>
      </c>
      <c r="G121" t="s">
        <v>197</v>
      </c>
      <c r="H121">
        <f ca="1">IF(64.46&lt;&gt;64.46,0,0)</f>
        <v>0</v>
      </c>
      <c r="I121" t="s">
        <v>15</v>
      </c>
      <c r="J121" t="s">
        <v>15</v>
      </c>
    </row>
    <row r="122" spans="1:10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>
        <f ca="1">IF(0&lt;&gt;0,0,0)</f>
        <v>0</v>
      </c>
      <c r="I122" t="s">
        <v>15</v>
      </c>
      <c r="J122" t="s">
        <v>15</v>
      </c>
    </row>
    <row r="123" spans="1:10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>
        <f ca="1">IF(180&lt;&gt;180,0,0)</f>
        <v>0</v>
      </c>
      <c r="I123" t="s">
        <v>15</v>
      </c>
      <c r="J123" t="s">
        <v>15</v>
      </c>
    </row>
    <row r="124" spans="1:10">
      <c r="A124" t="s">
        <v>221</v>
      </c>
      <c r="B124" t="s">
        <v>195</v>
      </c>
      <c r="C124" t="s">
        <v>219</v>
      </c>
      <c r="D124" s="1">
        <v>16.29</v>
      </c>
      <c r="E124" s="2">
        <v>3.85</v>
      </c>
      <c r="F124" s="2">
        <v>62.72</v>
      </c>
      <c r="G124" t="s">
        <v>197</v>
      </c>
      <c r="H124">
        <f ca="1">IF(62.72&lt;&gt;62.72,0,0)</f>
        <v>0</v>
      </c>
      <c r="I124" t="s">
        <v>15</v>
      </c>
      <c r="J124" t="s">
        <v>15</v>
      </c>
    </row>
    <row r="125" spans="1:10">
      <c r="A125" t="s">
        <v>222</v>
      </c>
      <c r="B125" t="s">
        <v>195</v>
      </c>
      <c r="C125" t="s">
        <v>219</v>
      </c>
      <c r="D125" s="1">
        <v>16.06</v>
      </c>
      <c r="E125" s="2">
        <v>3.85</v>
      </c>
      <c r="F125" s="2">
        <v>61.83</v>
      </c>
      <c r="G125" t="s">
        <v>197</v>
      </c>
      <c r="H125">
        <f ca="1">IF(61.83&lt;&gt;61.83,0,0)</f>
        <v>0</v>
      </c>
      <c r="I125" t="s">
        <v>15</v>
      </c>
      <c r="J125" t="s">
        <v>15</v>
      </c>
    </row>
    <row r="126" spans="1:10">
      <c r="A126" t="s">
        <v>223</v>
      </c>
      <c r="B126" t="s">
        <v>195</v>
      </c>
      <c r="C126" t="s">
        <v>219</v>
      </c>
      <c r="D126" s="1">
        <v>16.06</v>
      </c>
      <c r="E126" s="2">
        <v>3.85</v>
      </c>
      <c r="F126" s="2">
        <v>61.83</v>
      </c>
      <c r="G126" t="s">
        <v>197</v>
      </c>
      <c r="H126">
        <f ca="1">IF(61.83&lt;&gt;61.83,0,0)</f>
        <v>0</v>
      </c>
      <c r="I126" t="s">
        <v>15</v>
      </c>
      <c r="J126" t="s">
        <v>15</v>
      </c>
    </row>
    <row r="127" spans="1:10">
      <c r="A127" t="s">
        <v>224</v>
      </c>
      <c r="B127" t="s">
        <v>195</v>
      </c>
      <c r="C127" t="s">
        <v>219</v>
      </c>
      <c r="D127" s="1">
        <v>16.13</v>
      </c>
      <c r="E127" s="2">
        <v>3.85</v>
      </c>
      <c r="F127" s="2">
        <v>62.1</v>
      </c>
      <c r="G127" t="s">
        <v>197</v>
      </c>
      <c r="H127">
        <f ca="1">IF(62.1&lt;&gt;62.1,0,0)</f>
        <v>0</v>
      </c>
      <c r="I127" t="s">
        <v>15</v>
      </c>
      <c r="J127" t="s">
        <v>15</v>
      </c>
    </row>
    <row r="128" spans="1:10">
      <c r="A128" t="s">
        <v>225</v>
      </c>
      <c r="B128" t="s">
        <v>195</v>
      </c>
      <c r="C128" t="s">
        <v>219</v>
      </c>
      <c r="D128" s="1">
        <v>16.19</v>
      </c>
      <c r="E128" s="2">
        <v>3.85</v>
      </c>
      <c r="F128" s="2">
        <v>62.33</v>
      </c>
      <c r="G128" t="s">
        <v>197</v>
      </c>
      <c r="H128">
        <f ca="1">IF(62.33&lt;&gt;62.33,0,0)</f>
        <v>0</v>
      </c>
      <c r="I128" t="s">
        <v>15</v>
      </c>
      <c r="J128" t="s">
        <v>15</v>
      </c>
    </row>
    <row r="129" spans="1:10">
      <c r="A129" t="s">
        <v>226</v>
      </c>
      <c r="B129" t="s">
        <v>195</v>
      </c>
      <c r="C129" t="s">
        <v>219</v>
      </c>
      <c r="D129" s="1">
        <v>16.03</v>
      </c>
      <c r="E129" s="2">
        <v>3.85</v>
      </c>
      <c r="F129" s="2">
        <v>61.72</v>
      </c>
      <c r="G129" t="s">
        <v>197</v>
      </c>
      <c r="H129">
        <f ca="1">IF(61.72&lt;&gt;61.72,0,0)</f>
        <v>0</v>
      </c>
      <c r="I129" t="s">
        <v>15</v>
      </c>
      <c r="J129" t="s">
        <v>15</v>
      </c>
    </row>
    <row r="130" spans="1:10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>
        <f ca="1">IF(200&lt;&gt;200,0,0)</f>
        <v>0</v>
      </c>
      <c r="I130" t="s">
        <v>15</v>
      </c>
      <c r="J130" t="s">
        <v>15</v>
      </c>
    </row>
    <row r="131" spans="1:10">
      <c r="A131" t="s">
        <v>228</v>
      </c>
      <c r="B131" t="s">
        <v>195</v>
      </c>
      <c r="C131" t="s">
        <v>219</v>
      </c>
      <c r="D131" s="1">
        <v>16.46</v>
      </c>
      <c r="E131" s="2">
        <v>3.85</v>
      </c>
      <c r="F131" s="2">
        <v>63.37</v>
      </c>
      <c r="G131" t="s">
        <v>197</v>
      </c>
      <c r="H131">
        <f ca="1">IF(63.37&lt;&gt;63.37,0,0)</f>
        <v>0</v>
      </c>
      <c r="I131" t="s">
        <v>15</v>
      </c>
      <c r="J131" t="s">
        <v>15</v>
      </c>
    </row>
    <row r="132" spans="1:10">
      <c r="A132" t="s">
        <v>229</v>
      </c>
      <c r="B132" t="s">
        <v>195</v>
      </c>
      <c r="C132" t="s">
        <v>219</v>
      </c>
      <c r="D132" s="1">
        <v>16.31</v>
      </c>
      <c r="E132" s="2">
        <v>3.85</v>
      </c>
      <c r="F132" s="2">
        <v>62.79</v>
      </c>
      <c r="G132" t="s">
        <v>197</v>
      </c>
      <c r="H132">
        <f ca="1">IF(62.79&lt;&gt;62.79,0,0)</f>
        <v>0</v>
      </c>
      <c r="I132" t="s">
        <v>15</v>
      </c>
      <c r="J132" t="s">
        <v>15</v>
      </c>
    </row>
    <row r="133" spans="1:10">
      <c r="A133" t="s">
        <v>230</v>
      </c>
      <c r="B133" t="s">
        <v>195</v>
      </c>
      <c r="C133" t="s">
        <v>219</v>
      </c>
      <c r="D133" s="1">
        <v>16.31</v>
      </c>
      <c r="E133" s="2">
        <v>3.85</v>
      </c>
      <c r="F133" s="2">
        <v>62.79</v>
      </c>
      <c r="G133" t="s">
        <v>197</v>
      </c>
      <c r="H133">
        <f ca="1">IF(62.79&lt;&gt;62.79,0,0)</f>
        <v>0</v>
      </c>
      <c r="I133" t="s">
        <v>15</v>
      </c>
      <c r="J133" t="s">
        <v>15</v>
      </c>
    </row>
    <row r="134" spans="1:10">
      <c r="A134" t="s">
        <v>231</v>
      </c>
      <c r="B134" t="s">
        <v>232</v>
      </c>
      <c r="C134" t="s">
        <v>19</v>
      </c>
      <c r="D134" s="1">
        <v>18.33</v>
      </c>
      <c r="E134" s="2">
        <v>7.3</v>
      </c>
      <c r="F134" s="2">
        <v>133.81</v>
      </c>
      <c r="G134" t="s">
        <v>233</v>
      </c>
      <c r="H134">
        <f ca="1">IF(133.81&lt;&gt;133.81,0,0)</f>
        <v>0</v>
      </c>
      <c r="I134" t="s">
        <v>234</v>
      </c>
      <c r="J134" t="s">
        <v>234</v>
      </c>
    </row>
    <row r="135" spans="1:10">
      <c r="A135" t="s">
        <v>235</v>
      </c>
      <c r="B135" t="s">
        <v>232</v>
      </c>
      <c r="C135" t="s">
        <v>236</v>
      </c>
      <c r="D135" s="1">
        <v>18.19</v>
      </c>
      <c r="E135" s="2">
        <v>4.1</v>
      </c>
      <c r="F135" s="2">
        <v>74.58</v>
      </c>
      <c r="G135" t="s">
        <v>233</v>
      </c>
      <c r="H135">
        <f ca="1">IF(74.58&lt;&gt;74.58,0,0)</f>
        <v>0</v>
      </c>
      <c r="I135" t="s">
        <v>234</v>
      </c>
      <c r="J135" t="s">
        <v>234</v>
      </c>
    </row>
    <row r="136" spans="1:10">
      <c r="A136" t="s">
        <v>237</v>
      </c>
      <c r="B136" t="s">
        <v>232</v>
      </c>
      <c r="C136" t="s">
        <v>236</v>
      </c>
      <c r="D136" s="1">
        <v>18.24</v>
      </c>
      <c r="E136" s="2">
        <v>4.1</v>
      </c>
      <c r="F136" s="2">
        <v>74.78</v>
      </c>
      <c r="G136" t="s">
        <v>233</v>
      </c>
      <c r="H136">
        <f ca="1">IF(74.78&lt;&gt;74.78,0,0)</f>
        <v>0</v>
      </c>
      <c r="I136" t="s">
        <v>234</v>
      </c>
      <c r="J136" t="s">
        <v>234</v>
      </c>
    </row>
    <row r="137" spans="1:10">
      <c r="A137" t="s">
        <v>238</v>
      </c>
      <c r="B137" t="s">
        <v>232</v>
      </c>
      <c r="C137" t="s">
        <v>239</v>
      </c>
      <c r="D137" s="1">
        <v>18.14</v>
      </c>
      <c r="E137" s="2">
        <v>5.45</v>
      </c>
      <c r="F137" s="2">
        <v>98.86</v>
      </c>
      <c r="G137" t="s">
        <v>233</v>
      </c>
      <c r="H137">
        <f ca="1">IF(98.86&lt;&gt;98.86,0,0)</f>
        <v>0</v>
      </c>
      <c r="I137" t="s">
        <v>234</v>
      </c>
      <c r="J137" t="s">
        <v>234</v>
      </c>
    </row>
    <row r="138" spans="1:10">
      <c r="A138" t="s">
        <v>240</v>
      </c>
      <c r="B138" t="s">
        <v>232</v>
      </c>
      <c r="C138" t="s">
        <v>241</v>
      </c>
      <c r="D138" s="1">
        <v>18.24</v>
      </c>
      <c r="E138" s="2">
        <v>4.2</v>
      </c>
      <c r="F138" s="2">
        <v>76.61</v>
      </c>
      <c r="G138" t="s">
        <v>233</v>
      </c>
      <c r="H138">
        <f ca="1">IF(76.61&lt;&gt;76.61,0,0)</f>
        <v>0</v>
      </c>
      <c r="I138" t="s">
        <v>234</v>
      </c>
      <c r="J138" t="s">
        <v>234</v>
      </c>
    </row>
    <row r="139" spans="1:10">
      <c r="A139" t="s">
        <v>242</v>
      </c>
      <c r="B139" t="s">
        <v>232</v>
      </c>
      <c r="C139" t="s">
        <v>243</v>
      </c>
      <c r="D139" s="1">
        <v>18.25</v>
      </c>
      <c r="E139" s="2">
        <v>8</v>
      </c>
      <c r="F139" s="2">
        <v>146</v>
      </c>
      <c r="G139" t="s">
        <v>233</v>
      </c>
      <c r="H139">
        <f ca="1">IF(146&lt;&gt;146,0,0)</f>
        <v>0</v>
      </c>
      <c r="I139" t="s">
        <v>15</v>
      </c>
      <c r="J139" t="s">
        <v>15</v>
      </c>
    </row>
    <row r="140" spans="1:10">
      <c r="A140" t="s">
        <v>244</v>
      </c>
      <c r="B140" t="s">
        <v>232</v>
      </c>
      <c r="C140" t="s">
        <v>245</v>
      </c>
      <c r="D140" s="1">
        <v>18.27</v>
      </c>
      <c r="E140" s="2">
        <v>4.05</v>
      </c>
      <c r="F140" s="2">
        <v>73.99</v>
      </c>
      <c r="G140" t="s">
        <v>233</v>
      </c>
      <c r="H140">
        <f ca="1">IF(73.99&lt;&gt;73.99,0,0)</f>
        <v>0</v>
      </c>
      <c r="I140" t="s">
        <v>15</v>
      </c>
      <c r="J140" t="s">
        <v>15</v>
      </c>
    </row>
    <row r="141" spans="1:10">
      <c r="A141" t="s">
        <v>246</v>
      </c>
      <c r="B141" t="s">
        <v>232</v>
      </c>
      <c r="C141" t="s">
        <v>247</v>
      </c>
      <c r="D141" s="1">
        <v>10.22</v>
      </c>
      <c r="E141" s="2">
        <v>7.3</v>
      </c>
      <c r="F141" s="2">
        <v>74.61</v>
      </c>
      <c r="G141" t="s">
        <v>233</v>
      </c>
      <c r="H141">
        <f ca="1">IF(74.61&lt;&gt;74.61,0,0)</f>
        <v>0</v>
      </c>
      <c r="I141" t="s">
        <v>15</v>
      </c>
      <c r="J141" t="s">
        <v>15</v>
      </c>
    </row>
    <row r="142" spans="1:10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>
        <f ca="1">IF(35&lt;&gt;35,0,0)</f>
        <v>0</v>
      </c>
      <c r="I142" t="s">
        <v>15</v>
      </c>
      <c r="J142" t="s">
        <v>15</v>
      </c>
    </row>
    <row r="143" spans="1:10">
      <c r="A143" t="s">
        <v>249</v>
      </c>
      <c r="B143" t="s">
        <v>232</v>
      </c>
      <c r="C143" t="s">
        <v>19</v>
      </c>
      <c r="D143" s="1">
        <v>18.25</v>
      </c>
      <c r="E143" s="2">
        <v>7.8</v>
      </c>
      <c r="F143" s="2">
        <v>142.35</v>
      </c>
      <c r="G143" t="s">
        <v>233</v>
      </c>
      <c r="H143">
        <f ca="1">IF(142.35&lt;&gt;142.35,0,0)</f>
        <v>0</v>
      </c>
      <c r="I143" t="s">
        <v>15</v>
      </c>
      <c r="J143" t="s">
        <v>15</v>
      </c>
    </row>
    <row r="144" spans="1:10">
      <c r="A144" t="s">
        <v>250</v>
      </c>
      <c r="B144" t="s">
        <v>232</v>
      </c>
      <c r="C144" t="s">
        <v>19</v>
      </c>
      <c r="D144" s="1">
        <v>18.24</v>
      </c>
      <c r="E144" s="2">
        <v>7.8</v>
      </c>
      <c r="F144" s="2">
        <v>142.27</v>
      </c>
      <c r="G144" t="s">
        <v>233</v>
      </c>
      <c r="H144">
        <f ca="1">IF(142.27&lt;&gt;142.27,0,0)</f>
        <v>0</v>
      </c>
      <c r="I144" t="s">
        <v>15</v>
      </c>
      <c r="J144" t="s">
        <v>15</v>
      </c>
    </row>
    <row r="145" spans="1:10">
      <c r="A145" t="s">
        <v>251</v>
      </c>
      <c r="B145" t="s">
        <v>232</v>
      </c>
      <c r="C145" t="s">
        <v>245</v>
      </c>
      <c r="D145" s="1">
        <v>18.18</v>
      </c>
      <c r="E145" s="2">
        <v>4.05</v>
      </c>
      <c r="F145" s="2">
        <v>73.63</v>
      </c>
      <c r="G145" t="s">
        <v>233</v>
      </c>
      <c r="H145">
        <f ca="1">IF(73.63&lt;&gt;73.63,0,0)</f>
        <v>0</v>
      </c>
      <c r="I145" t="s">
        <v>15</v>
      </c>
      <c r="J145" t="s">
        <v>15</v>
      </c>
    </row>
    <row r="146" spans="1:10">
      <c r="A146" t="s">
        <v>252</v>
      </c>
      <c r="B146" t="s">
        <v>232</v>
      </c>
      <c r="C146" t="s">
        <v>19</v>
      </c>
      <c r="D146" s="1">
        <v>18.33</v>
      </c>
      <c r="E146" s="2">
        <v>7.8</v>
      </c>
      <c r="F146" s="2">
        <v>142.97</v>
      </c>
      <c r="G146" t="s">
        <v>233</v>
      </c>
      <c r="H146">
        <f ca="1">IF(142.97&lt;&gt;142.97,0,0)</f>
        <v>0</v>
      </c>
      <c r="I146" t="s">
        <v>15</v>
      </c>
      <c r="J146" t="s">
        <v>15</v>
      </c>
    </row>
    <row r="147" spans="1:10">
      <c r="A147" t="s">
        <v>253</v>
      </c>
      <c r="B147" t="s">
        <v>232</v>
      </c>
      <c r="C147" t="s">
        <v>19</v>
      </c>
      <c r="D147" s="1">
        <v>18.3</v>
      </c>
      <c r="E147" s="2">
        <v>7.8</v>
      </c>
      <c r="F147" s="2">
        <v>142.74</v>
      </c>
      <c r="G147" t="s">
        <v>233</v>
      </c>
      <c r="H147">
        <f ca="1">IF(142.74&lt;&gt;142.74,0,0)</f>
        <v>0</v>
      </c>
      <c r="I147" t="s">
        <v>15</v>
      </c>
      <c r="J147" t="s">
        <v>15</v>
      </c>
    </row>
    <row r="148" spans="1:10">
      <c r="A148" t="s">
        <v>254</v>
      </c>
      <c r="B148" t="s">
        <v>255</v>
      </c>
      <c r="C148" t="s">
        <v>256</v>
      </c>
      <c r="D148" s="1">
        <v>21.72</v>
      </c>
      <c r="E148" s="2">
        <v>4.3</v>
      </c>
      <c r="F148" s="2">
        <v>93.4</v>
      </c>
      <c r="G148" t="s">
        <v>257</v>
      </c>
      <c r="H148">
        <f ca="1">IF(93.4&lt;&gt;93.4,0,0)</f>
        <v>0</v>
      </c>
      <c r="I148" t="s">
        <v>15</v>
      </c>
      <c r="J148" t="s">
        <v>15</v>
      </c>
    </row>
    <row r="149" spans="1:10">
      <c r="A149" t="s">
        <v>258</v>
      </c>
      <c r="B149" t="s">
        <v>255</v>
      </c>
      <c r="C149" t="s">
        <v>259</v>
      </c>
      <c r="D149" s="1">
        <v>21.53</v>
      </c>
      <c r="E149" s="2">
        <v>4.7</v>
      </c>
      <c r="F149" s="2">
        <v>101.19</v>
      </c>
      <c r="G149" t="s">
        <v>257</v>
      </c>
      <c r="H149">
        <f ca="1">IF(101.19&lt;&gt;101.19,0,0)</f>
        <v>0</v>
      </c>
      <c r="I149" t="s">
        <v>15</v>
      </c>
      <c r="J149" t="s">
        <v>15</v>
      </c>
    </row>
    <row r="150" spans="1:10">
      <c r="A150" t="s">
        <v>260</v>
      </c>
      <c r="B150" t="s">
        <v>255</v>
      </c>
      <c r="C150" t="s">
        <v>261</v>
      </c>
      <c r="D150" s="1">
        <v>21.51</v>
      </c>
      <c r="E150" s="2">
        <v>6.15</v>
      </c>
      <c r="F150" s="2">
        <v>132.29</v>
      </c>
      <c r="G150" t="s">
        <v>257</v>
      </c>
      <c r="H150">
        <f ca="1">IF(132.29&lt;&gt;132.29,0,0)</f>
        <v>0</v>
      </c>
      <c r="I150" t="s">
        <v>15</v>
      </c>
      <c r="J150" t="s">
        <v>15</v>
      </c>
    </row>
    <row r="151" spans="1:10">
      <c r="A151" t="s">
        <v>262</v>
      </c>
      <c r="B151" t="s">
        <v>255</v>
      </c>
      <c r="C151" t="s">
        <v>263</v>
      </c>
      <c r="D151" s="1">
        <v>21.57</v>
      </c>
      <c r="E151" s="2">
        <v>3.6</v>
      </c>
      <c r="F151" s="2">
        <v>77.65</v>
      </c>
      <c r="G151" t="s">
        <v>257</v>
      </c>
      <c r="H151">
        <f ca="1">IF(77.65&lt;&gt;77.65,0,0)</f>
        <v>0</v>
      </c>
      <c r="I151" t="s">
        <v>15</v>
      </c>
      <c r="J151" t="s">
        <v>15</v>
      </c>
    </row>
    <row r="152" spans="1:10">
      <c r="A152" t="s">
        <v>264</v>
      </c>
      <c r="B152" t="s">
        <v>255</v>
      </c>
      <c r="C152" t="s">
        <v>259</v>
      </c>
      <c r="D152" s="1">
        <v>21.59</v>
      </c>
      <c r="E152" s="2">
        <v>4.7</v>
      </c>
      <c r="F152" s="2">
        <v>101.47</v>
      </c>
      <c r="G152" t="s">
        <v>257</v>
      </c>
      <c r="H152">
        <f ca="1">IF(101.47&lt;&gt;101.47,0,0)</f>
        <v>0</v>
      </c>
      <c r="I152" t="s">
        <v>15</v>
      </c>
      <c r="J152" t="s">
        <v>15</v>
      </c>
    </row>
    <row r="153" spans="1:10">
      <c r="A153" t="s">
        <v>265</v>
      </c>
      <c r="B153" t="s">
        <v>255</v>
      </c>
      <c r="C153" t="s">
        <v>263</v>
      </c>
      <c r="D153" s="1">
        <v>21.69</v>
      </c>
      <c r="E153" s="2">
        <v>3.6</v>
      </c>
      <c r="F153" s="2">
        <v>78.08</v>
      </c>
      <c r="G153" t="s">
        <v>257</v>
      </c>
      <c r="H153">
        <f ca="1">IF(78.08&lt;&gt;78.08,0,0)</f>
        <v>0</v>
      </c>
      <c r="I153" t="s">
        <v>15</v>
      </c>
      <c r="J153" t="s">
        <v>15</v>
      </c>
    </row>
    <row r="154" spans="1:10">
      <c r="A154" t="s">
        <v>266</v>
      </c>
      <c r="B154" t="s">
        <v>267</v>
      </c>
      <c r="C154" t="s">
        <v>268</v>
      </c>
      <c r="D154" s="1">
        <v>16.22</v>
      </c>
      <c r="E154" s="2">
        <v>3.45</v>
      </c>
      <c r="F154" s="2">
        <v>55.96</v>
      </c>
      <c r="G154" t="s">
        <v>269</v>
      </c>
      <c r="H154">
        <f ca="1">IF(55.96&lt;&gt;55.96,0,0)</f>
        <v>0</v>
      </c>
      <c r="I154" t="s">
        <v>15</v>
      </c>
      <c r="J154" t="s">
        <v>15</v>
      </c>
    </row>
    <row r="155" spans="1:10">
      <c r="A155" t="s">
        <v>270</v>
      </c>
      <c r="B155" t="s">
        <v>267</v>
      </c>
      <c r="C155" t="s">
        <v>271</v>
      </c>
      <c r="D155" s="1">
        <v>16.22</v>
      </c>
      <c r="E155" s="2">
        <v>3.25</v>
      </c>
      <c r="F155" s="2">
        <v>52.72</v>
      </c>
      <c r="G155" t="s">
        <v>269</v>
      </c>
      <c r="H155">
        <f ca="1">IF(52.72&lt;&gt;52.72,0,0)</f>
        <v>0</v>
      </c>
      <c r="I155" t="s">
        <v>15</v>
      </c>
      <c r="J155" t="s">
        <v>15</v>
      </c>
    </row>
    <row r="156" spans="1:10">
      <c r="A156" t="s">
        <v>272</v>
      </c>
      <c r="B156" t="s">
        <v>267</v>
      </c>
      <c r="C156" t="s">
        <v>273</v>
      </c>
      <c r="D156" s="1">
        <v>16.23</v>
      </c>
      <c r="E156" s="2">
        <v>6.7</v>
      </c>
      <c r="F156" s="2">
        <v>108.74</v>
      </c>
      <c r="G156" t="s">
        <v>269</v>
      </c>
      <c r="H156">
        <f ca="1">IF(108.74&lt;&gt;108.74,0,0)</f>
        <v>0</v>
      </c>
      <c r="I156" t="s">
        <v>15</v>
      </c>
      <c r="J156" t="s">
        <v>15</v>
      </c>
    </row>
    <row r="157" spans="1:10">
      <c r="A157" t="s">
        <v>274</v>
      </c>
      <c r="B157" t="s">
        <v>267</v>
      </c>
      <c r="C157" t="s">
        <v>268</v>
      </c>
      <c r="D157" s="1">
        <v>16.2</v>
      </c>
      <c r="E157" s="2">
        <v>3.45</v>
      </c>
      <c r="F157" s="2">
        <v>55.89</v>
      </c>
      <c r="G157" t="s">
        <v>269</v>
      </c>
      <c r="H157">
        <f ca="1">IF(55.89&lt;&gt;55.89,0,0)</f>
        <v>0</v>
      </c>
      <c r="I157" t="s">
        <v>15</v>
      </c>
      <c r="J157" t="s">
        <v>15</v>
      </c>
    </row>
    <row r="158" spans="1:10">
      <c r="A158" t="s">
        <v>275</v>
      </c>
      <c r="B158" t="s">
        <v>267</v>
      </c>
      <c r="C158" t="s">
        <v>268</v>
      </c>
      <c r="D158" s="1">
        <v>16.09</v>
      </c>
      <c r="E158" s="2">
        <v>3.45</v>
      </c>
      <c r="F158" s="2">
        <v>55.51</v>
      </c>
      <c r="G158" t="s">
        <v>269</v>
      </c>
      <c r="H158">
        <f ca="1">IF(55.51&lt;&gt;55.51,0,0)</f>
        <v>0</v>
      </c>
      <c r="I158" t="s">
        <v>15</v>
      </c>
      <c r="J158" t="s">
        <v>15</v>
      </c>
    </row>
    <row r="159" spans="1:10">
      <c r="A159" t="s">
        <v>276</v>
      </c>
      <c r="B159" t="s">
        <v>267</v>
      </c>
      <c r="C159" t="s">
        <v>268</v>
      </c>
      <c r="D159" s="1">
        <v>16.21</v>
      </c>
      <c r="E159" s="2">
        <v>3.45</v>
      </c>
      <c r="F159" s="2">
        <v>55.92</v>
      </c>
      <c r="G159" t="s">
        <v>269</v>
      </c>
      <c r="H159">
        <f ca="1">IF(55.92&lt;&gt;55.92,0,0)</f>
        <v>0</v>
      </c>
      <c r="I159" t="s">
        <v>15</v>
      </c>
      <c r="J159" t="s">
        <v>15</v>
      </c>
    </row>
    <row r="160" spans="1:10">
      <c r="A160" t="s">
        <v>277</v>
      </c>
      <c r="B160" t="s">
        <v>267</v>
      </c>
      <c r="C160" t="s">
        <v>278</v>
      </c>
      <c r="D160" s="1">
        <v>16.14</v>
      </c>
      <c r="E160" s="2">
        <v>5.95</v>
      </c>
      <c r="F160" s="2">
        <v>96.03</v>
      </c>
      <c r="G160" t="s">
        <v>269</v>
      </c>
      <c r="H160">
        <f ca="1">IF(96.03&lt;&gt;96.03,0,0)</f>
        <v>0</v>
      </c>
      <c r="I160" t="s">
        <v>15</v>
      </c>
      <c r="J160" t="s">
        <v>15</v>
      </c>
    </row>
    <row r="161" spans="1:10">
      <c r="A161" t="s">
        <v>279</v>
      </c>
      <c r="B161" t="s">
        <v>267</v>
      </c>
      <c r="C161" t="s">
        <v>268</v>
      </c>
      <c r="D161" s="1">
        <v>16.1</v>
      </c>
      <c r="E161" s="2">
        <v>3.45</v>
      </c>
      <c r="F161" s="2">
        <v>55.55</v>
      </c>
      <c r="G161" t="s">
        <v>269</v>
      </c>
      <c r="H161">
        <f ca="1">IF(55.55&lt;&gt;55.55,0,0)</f>
        <v>0</v>
      </c>
      <c r="I161" t="s">
        <v>15</v>
      </c>
      <c r="J161" t="s">
        <v>15</v>
      </c>
    </row>
    <row r="162" spans="1:10">
      <c r="A162" t="s">
        <v>280</v>
      </c>
      <c r="B162" t="s">
        <v>267</v>
      </c>
      <c r="C162" t="s">
        <v>268</v>
      </c>
      <c r="D162" s="1">
        <v>16.15</v>
      </c>
      <c r="E162" s="2">
        <v>3.45</v>
      </c>
      <c r="F162" s="2">
        <v>55.72</v>
      </c>
      <c r="G162" t="s">
        <v>269</v>
      </c>
      <c r="H162">
        <f ca="1">IF(55.72&lt;&gt;55.72,0,0)</f>
        <v>0</v>
      </c>
      <c r="I162" t="s">
        <v>15</v>
      </c>
      <c r="J162" t="s">
        <v>15</v>
      </c>
    </row>
    <row r="163" spans="1:10">
      <c r="A163" t="s">
        <v>281</v>
      </c>
      <c r="B163" t="s">
        <v>267</v>
      </c>
      <c r="C163" t="s">
        <v>268</v>
      </c>
      <c r="D163" s="1">
        <v>16.07</v>
      </c>
      <c r="E163" s="2">
        <v>3.45</v>
      </c>
      <c r="F163" s="2">
        <v>55.44</v>
      </c>
      <c r="G163" t="s">
        <v>269</v>
      </c>
      <c r="H163">
        <f ca="1">IF(55.44&lt;&gt;55.44,0,0)</f>
        <v>0</v>
      </c>
      <c r="I163" t="s">
        <v>15</v>
      </c>
      <c r="J163" t="s">
        <v>15</v>
      </c>
    </row>
    <row r="164" spans="1:10">
      <c r="A164" t="s">
        <v>282</v>
      </c>
      <c r="B164" t="s">
        <v>267</v>
      </c>
      <c r="C164" t="s">
        <v>283</v>
      </c>
      <c r="D164" s="1">
        <v>16.14</v>
      </c>
      <c r="E164" s="2">
        <v>3.45</v>
      </c>
      <c r="F164" s="2">
        <v>55.68</v>
      </c>
      <c r="G164" t="s">
        <v>269</v>
      </c>
      <c r="H164">
        <f ca="1">IF(55.68&lt;&gt;55.68,0,0)</f>
        <v>0</v>
      </c>
      <c r="I164" t="s">
        <v>15</v>
      </c>
      <c r="J164" t="s">
        <v>15</v>
      </c>
    </row>
    <row r="165" spans="1:10">
      <c r="A165" t="s">
        <v>284</v>
      </c>
      <c r="B165" t="s">
        <v>267</v>
      </c>
      <c r="C165" t="s">
        <v>283</v>
      </c>
      <c r="D165" s="1">
        <v>15.98</v>
      </c>
      <c r="E165" s="2">
        <v>3.45</v>
      </c>
      <c r="F165" s="2">
        <v>55.13</v>
      </c>
      <c r="G165" t="s">
        <v>269</v>
      </c>
      <c r="H165">
        <f ca="1">IF(55.13&lt;&gt;55.13,0,0)</f>
        <v>0</v>
      </c>
      <c r="I165" t="s">
        <v>15</v>
      </c>
      <c r="J165" t="s">
        <v>15</v>
      </c>
    </row>
    <row r="166" spans="1:10">
      <c r="A166" t="s">
        <v>285</v>
      </c>
      <c r="B166" t="s">
        <v>267</v>
      </c>
      <c r="C166" t="s">
        <v>268</v>
      </c>
      <c r="D166" s="1">
        <v>16.02</v>
      </c>
      <c r="E166" s="2">
        <v>3.45</v>
      </c>
      <c r="F166" s="2">
        <v>55.27</v>
      </c>
      <c r="G166" t="s">
        <v>269</v>
      </c>
      <c r="H166">
        <f ca="1">IF(55.27&lt;&gt;55.27,0,0)</f>
        <v>0</v>
      </c>
      <c r="I166" t="s">
        <v>15</v>
      </c>
      <c r="J166" t="s">
        <v>15</v>
      </c>
    </row>
    <row r="167" spans="1:10">
      <c r="A167" t="s">
        <v>286</v>
      </c>
      <c r="B167" t="s">
        <v>267</v>
      </c>
      <c r="C167" t="s">
        <v>283</v>
      </c>
      <c r="D167" s="1">
        <v>16.05</v>
      </c>
      <c r="E167" s="2">
        <v>3.45</v>
      </c>
      <c r="F167" s="2">
        <v>55.37</v>
      </c>
      <c r="G167" t="s">
        <v>269</v>
      </c>
      <c r="H167">
        <f ca="1">IF(55.37&lt;&gt;55.37,0,0)</f>
        <v>0</v>
      </c>
      <c r="I167" t="s">
        <v>15</v>
      </c>
      <c r="J167" t="s">
        <v>15</v>
      </c>
    </row>
    <row r="168" spans="1:10">
      <c r="A168" t="s">
        <v>287</v>
      </c>
      <c r="B168" t="s">
        <v>267</v>
      </c>
      <c r="C168" t="s">
        <v>268</v>
      </c>
      <c r="D168" s="1">
        <v>16.03</v>
      </c>
      <c r="E168" s="2">
        <v>3.45</v>
      </c>
      <c r="F168" s="2">
        <v>55.3</v>
      </c>
      <c r="G168" t="s">
        <v>269</v>
      </c>
      <c r="H168">
        <f ca="1">IF(55.3&lt;&gt;55.3,0,0)</f>
        <v>0</v>
      </c>
      <c r="I168" t="s">
        <v>15</v>
      </c>
      <c r="J168" t="s">
        <v>15</v>
      </c>
    </row>
    <row r="169" spans="1:10">
      <c r="A169" t="s">
        <v>288</v>
      </c>
      <c r="B169" t="s">
        <v>267</v>
      </c>
      <c r="C169" t="s">
        <v>268</v>
      </c>
      <c r="D169" s="1">
        <v>16.11</v>
      </c>
      <c r="E169" s="2">
        <v>3.45</v>
      </c>
      <c r="F169" s="2">
        <v>55.58</v>
      </c>
      <c r="G169" t="s">
        <v>269</v>
      </c>
      <c r="H169">
        <f ca="1">IF(55.58&lt;&gt;55.58,0,0)</f>
        <v>0</v>
      </c>
      <c r="I169" t="s">
        <v>15</v>
      </c>
      <c r="J169" t="s">
        <v>15</v>
      </c>
    </row>
    <row r="170" spans="1:10">
      <c r="A170" t="s">
        <v>289</v>
      </c>
      <c r="B170" t="s">
        <v>267</v>
      </c>
      <c r="C170" t="s">
        <v>268</v>
      </c>
      <c r="D170" s="1">
        <v>16</v>
      </c>
      <c r="E170" s="2">
        <v>3.45</v>
      </c>
      <c r="F170" s="2">
        <v>55.2</v>
      </c>
      <c r="G170" t="s">
        <v>269</v>
      </c>
      <c r="H170">
        <f ca="1">IF(55.2&lt;&gt;55.2,0,0)</f>
        <v>0</v>
      </c>
      <c r="I170" t="s">
        <v>15</v>
      </c>
      <c r="J170" t="s">
        <v>15</v>
      </c>
    </row>
    <row r="171" spans="1:10">
      <c r="A171" t="s">
        <v>290</v>
      </c>
      <c r="B171" t="s">
        <v>267</v>
      </c>
      <c r="C171" t="s">
        <v>291</v>
      </c>
      <c r="D171" s="1">
        <v>16.01</v>
      </c>
      <c r="E171" s="2">
        <v>4.3</v>
      </c>
      <c r="F171" s="2">
        <v>68.84</v>
      </c>
      <c r="G171" t="s">
        <v>269</v>
      </c>
      <c r="H171">
        <f ca="1">IF(68.84&lt;&gt;68.84,0,0)</f>
        <v>0</v>
      </c>
      <c r="I171" t="s">
        <v>15</v>
      </c>
      <c r="J171" t="s">
        <v>15</v>
      </c>
    </row>
    <row r="172" spans="1:10">
      <c r="A172" t="s">
        <v>292</v>
      </c>
      <c r="B172" t="s">
        <v>267</v>
      </c>
      <c r="C172" t="s">
        <v>268</v>
      </c>
      <c r="D172" s="1">
        <v>16.02</v>
      </c>
      <c r="E172" s="2">
        <v>3.45</v>
      </c>
      <c r="F172" s="2">
        <v>55.27</v>
      </c>
      <c r="G172" t="s">
        <v>269</v>
      </c>
      <c r="H172">
        <f ca="1">IF(55.27&lt;&gt;55.27,0,0)</f>
        <v>0</v>
      </c>
      <c r="I172" t="s">
        <v>15</v>
      </c>
      <c r="J172" t="s">
        <v>15</v>
      </c>
    </row>
    <row r="173" spans="1:10">
      <c r="A173" t="s">
        <v>293</v>
      </c>
      <c r="B173" t="s">
        <v>267</v>
      </c>
      <c r="C173" t="s">
        <v>291</v>
      </c>
      <c r="D173" s="1">
        <v>15.98</v>
      </c>
      <c r="E173" s="2">
        <v>4.3</v>
      </c>
      <c r="F173" s="2">
        <v>68.71</v>
      </c>
      <c r="G173" t="s">
        <v>269</v>
      </c>
      <c r="H173">
        <f ca="1">IF(68.71&lt;&gt;68.71,0,0)</f>
        <v>0</v>
      </c>
      <c r="I173" t="s">
        <v>15</v>
      </c>
      <c r="J173" t="s">
        <v>15</v>
      </c>
    </row>
    <row r="174" spans="1:10">
      <c r="A174" t="s">
        <v>294</v>
      </c>
      <c r="B174" t="s">
        <v>267</v>
      </c>
      <c r="C174" t="s">
        <v>268</v>
      </c>
      <c r="D174" s="1">
        <v>16.07</v>
      </c>
      <c r="E174" s="2">
        <v>3.45</v>
      </c>
      <c r="F174" s="2">
        <v>55.44</v>
      </c>
      <c r="G174" t="s">
        <v>269</v>
      </c>
      <c r="H174">
        <f ca="1">IF(55.44&lt;&gt;55.44,0,0)</f>
        <v>0</v>
      </c>
      <c r="I174" t="s">
        <v>15</v>
      </c>
      <c r="J174" t="s">
        <v>15</v>
      </c>
    </row>
    <row r="175" spans="1:10">
      <c r="A175" t="s">
        <v>295</v>
      </c>
      <c r="B175" t="s">
        <v>267</v>
      </c>
      <c r="C175" t="s">
        <v>296</v>
      </c>
      <c r="D175" s="1">
        <v>15.98</v>
      </c>
      <c r="E175" s="2">
        <v>3.45</v>
      </c>
      <c r="F175" s="2">
        <v>55.13</v>
      </c>
      <c r="G175" t="s">
        <v>269</v>
      </c>
      <c r="H175">
        <f ca="1">IF(55.13&lt;&gt;55.13,0,0)</f>
        <v>0</v>
      </c>
      <c r="I175" t="s">
        <v>15</v>
      </c>
      <c r="J175" t="s">
        <v>15</v>
      </c>
    </row>
    <row r="176" spans="1:10">
      <c r="A176" t="s">
        <v>297</v>
      </c>
      <c r="B176" t="s">
        <v>267</v>
      </c>
      <c r="C176" t="s">
        <v>268</v>
      </c>
      <c r="D176" s="1">
        <v>15.99</v>
      </c>
      <c r="E176" s="2">
        <v>3.45</v>
      </c>
      <c r="F176" s="2">
        <v>55.17</v>
      </c>
      <c r="G176" t="s">
        <v>269</v>
      </c>
      <c r="H176">
        <f ca="1">IF(55.17&lt;&gt;55.17,0,0)</f>
        <v>0</v>
      </c>
      <c r="I176" t="s">
        <v>15</v>
      </c>
      <c r="J176" t="s">
        <v>15</v>
      </c>
    </row>
    <row r="177" spans="1:10">
      <c r="A177" t="s">
        <v>298</v>
      </c>
      <c r="B177" t="s">
        <v>267</v>
      </c>
      <c r="C177" t="s">
        <v>299</v>
      </c>
      <c r="D177" s="1">
        <v>16.06</v>
      </c>
      <c r="E177" s="2">
        <v>4.15</v>
      </c>
      <c r="F177" s="2">
        <v>66.65</v>
      </c>
      <c r="G177" t="s">
        <v>269</v>
      </c>
      <c r="H177">
        <f ca="1">IF(66.65&lt;&gt;66.65,0,0)</f>
        <v>0</v>
      </c>
      <c r="I177" t="s">
        <v>15</v>
      </c>
      <c r="J177" t="s">
        <v>15</v>
      </c>
    </row>
    <row r="178" spans="1:10">
      <c r="A178" t="s">
        <v>300</v>
      </c>
      <c r="B178" t="s">
        <v>267</v>
      </c>
      <c r="C178" t="s">
        <v>296</v>
      </c>
      <c r="D178" s="1">
        <v>15.97</v>
      </c>
      <c r="E178" s="2">
        <v>3.45</v>
      </c>
      <c r="F178" s="2">
        <v>55.1</v>
      </c>
      <c r="G178" t="s">
        <v>269</v>
      </c>
      <c r="H178">
        <f ca="1">IF(55.1&lt;&gt;55.1,0,0)</f>
        <v>0</v>
      </c>
      <c r="I178" t="s">
        <v>15</v>
      </c>
      <c r="J178" t="s">
        <v>15</v>
      </c>
    </row>
    <row r="179" spans="1:10">
      <c r="A179" t="s">
        <v>301</v>
      </c>
      <c r="B179" t="s">
        <v>267</v>
      </c>
      <c r="C179" t="s">
        <v>268</v>
      </c>
      <c r="D179" s="1">
        <v>16</v>
      </c>
      <c r="E179" s="2">
        <v>3.45</v>
      </c>
      <c r="F179" s="2">
        <v>55.2</v>
      </c>
      <c r="G179" t="s">
        <v>269</v>
      </c>
      <c r="H179">
        <f ca="1">IF(55.2&lt;&gt;55.2,0,0)</f>
        <v>0</v>
      </c>
      <c r="I179" t="s">
        <v>15</v>
      </c>
      <c r="J179" t="s">
        <v>15</v>
      </c>
    </row>
    <row r="180" spans="1:10">
      <c r="A180" t="s">
        <v>302</v>
      </c>
      <c r="B180" t="s">
        <v>267</v>
      </c>
      <c r="C180" t="s">
        <v>291</v>
      </c>
      <c r="D180" s="1">
        <v>16.1</v>
      </c>
      <c r="E180" s="2">
        <v>4.3</v>
      </c>
      <c r="F180" s="2">
        <v>69.23</v>
      </c>
      <c r="G180" t="s">
        <v>269</v>
      </c>
      <c r="H180">
        <f ca="1">IF(69.23&lt;&gt;69.23,0,0)</f>
        <v>0</v>
      </c>
      <c r="I180" t="s">
        <v>15</v>
      </c>
      <c r="J180" t="s">
        <v>15</v>
      </c>
    </row>
    <row r="181" spans="1:10">
      <c r="A181" t="s">
        <v>303</v>
      </c>
      <c r="B181" t="s">
        <v>267</v>
      </c>
      <c r="C181" t="s">
        <v>268</v>
      </c>
      <c r="D181" s="1">
        <v>16.03</v>
      </c>
      <c r="E181" s="2">
        <v>3.45</v>
      </c>
      <c r="F181" s="2">
        <v>55.3</v>
      </c>
      <c r="G181" t="s">
        <v>269</v>
      </c>
      <c r="H181">
        <f ca="1">IF(55.3&lt;&gt;55.3,0,0)</f>
        <v>0</v>
      </c>
      <c r="I181" t="s">
        <v>15</v>
      </c>
      <c r="J181" t="s">
        <v>15</v>
      </c>
    </row>
    <row r="182" spans="1:10">
      <c r="A182" t="s">
        <v>304</v>
      </c>
      <c r="B182" t="s">
        <v>267</v>
      </c>
      <c r="C182" t="s">
        <v>305</v>
      </c>
      <c r="D182" s="1">
        <v>16.03</v>
      </c>
      <c r="E182" s="2">
        <v>6.7</v>
      </c>
      <c r="F182" s="2">
        <v>107.4</v>
      </c>
      <c r="G182" t="s">
        <v>269</v>
      </c>
      <c r="H182">
        <f ca="1">IF(107.4&lt;&gt;107.4,0,0)</f>
        <v>0</v>
      </c>
      <c r="I182" t="s">
        <v>15</v>
      </c>
      <c r="J182" t="s">
        <v>15</v>
      </c>
    </row>
    <row r="183" spans="1:10">
      <c r="A183" t="s">
        <v>306</v>
      </c>
      <c r="B183" t="s">
        <v>267</v>
      </c>
      <c r="C183" t="s">
        <v>283</v>
      </c>
      <c r="D183" s="1">
        <v>16</v>
      </c>
      <c r="E183" s="2">
        <v>3.45</v>
      </c>
      <c r="F183" s="2">
        <v>55.2</v>
      </c>
      <c r="G183" t="s">
        <v>269</v>
      </c>
      <c r="H183">
        <f ca="1">IF(55.2&lt;&gt;55.2,0,0)</f>
        <v>0</v>
      </c>
      <c r="I183" t="s">
        <v>15</v>
      </c>
      <c r="J183" t="s">
        <v>15</v>
      </c>
    </row>
    <row r="184" spans="1:10">
      <c r="A184" t="s">
        <v>307</v>
      </c>
      <c r="B184" t="s">
        <v>267</v>
      </c>
      <c r="C184" t="s">
        <v>268</v>
      </c>
      <c r="D184" s="1">
        <v>16.04</v>
      </c>
      <c r="E184" s="2">
        <v>3.45</v>
      </c>
      <c r="F184" s="2">
        <v>55.34</v>
      </c>
      <c r="G184" t="s">
        <v>269</v>
      </c>
      <c r="H184">
        <f ca="1">IF(55.34&lt;&gt;55.34,0,0)</f>
        <v>0</v>
      </c>
      <c r="I184" t="s">
        <v>15</v>
      </c>
      <c r="J184" t="s">
        <v>15</v>
      </c>
    </row>
    <row r="185" spans="1:10">
      <c r="A185" t="s">
        <v>308</v>
      </c>
      <c r="B185" t="s">
        <v>267</v>
      </c>
      <c r="C185" t="s">
        <v>283</v>
      </c>
      <c r="D185" s="1">
        <v>16.04</v>
      </c>
      <c r="E185" s="2">
        <v>3.45</v>
      </c>
      <c r="F185" s="2">
        <v>55.34</v>
      </c>
      <c r="G185" t="s">
        <v>269</v>
      </c>
      <c r="H185">
        <f ca="1">IF(55.34&lt;&gt;55.34,0,0)</f>
        <v>0</v>
      </c>
      <c r="I185" t="s">
        <v>15</v>
      </c>
      <c r="J185" t="s">
        <v>15</v>
      </c>
    </row>
    <row r="186" spans="1:10">
      <c r="A186" t="s">
        <v>309</v>
      </c>
      <c r="B186" t="s">
        <v>310</v>
      </c>
      <c r="C186" t="s">
        <v>243</v>
      </c>
      <c r="D186" s="1">
        <v>17.28</v>
      </c>
      <c r="E186" s="2">
        <v>8</v>
      </c>
      <c r="F186" s="2">
        <v>138.24</v>
      </c>
      <c r="G186" t="s">
        <v>311</v>
      </c>
      <c r="H186">
        <f ca="1">IF(138.24&lt;&gt;138.24,0,0)</f>
        <v>0</v>
      </c>
      <c r="I186" t="s">
        <v>15</v>
      </c>
      <c r="J186" t="s">
        <v>15</v>
      </c>
    </row>
    <row r="187" spans="1:10">
      <c r="A187" t="s">
        <v>312</v>
      </c>
      <c r="B187" t="s">
        <v>310</v>
      </c>
      <c r="C187" t="s">
        <v>313</v>
      </c>
      <c r="D187" s="1">
        <v>17.45</v>
      </c>
      <c r="E187" s="2">
        <v>4.9</v>
      </c>
      <c r="F187" s="2">
        <v>85.51</v>
      </c>
      <c r="G187" t="s">
        <v>311</v>
      </c>
      <c r="H187">
        <f ca="1">IF(85.51&lt;&gt;85.51,0,0)</f>
        <v>0</v>
      </c>
      <c r="I187" t="s">
        <v>15</v>
      </c>
      <c r="J187" t="s">
        <v>15</v>
      </c>
    </row>
    <row r="188" spans="1:10">
      <c r="A188" t="s">
        <v>314</v>
      </c>
      <c r="B188" t="s">
        <v>310</v>
      </c>
      <c r="C188" t="s">
        <v>315</v>
      </c>
      <c r="D188" s="1">
        <v>17.25</v>
      </c>
      <c r="E188" s="2">
        <v>4.9</v>
      </c>
      <c r="F188" s="2">
        <v>84.53</v>
      </c>
      <c r="G188" t="s">
        <v>311</v>
      </c>
      <c r="H188">
        <f ca="1">IF(84.53&lt;&gt;84.52,0.010000000000005116,0)</f>
        <v>0</v>
      </c>
      <c r="I188" t="s">
        <v>15</v>
      </c>
      <c r="J188" t="s">
        <v>15</v>
      </c>
    </row>
    <row r="189" spans="1:10">
      <c r="A189" t="s">
        <v>316</v>
      </c>
      <c r="B189" t="s">
        <v>310</v>
      </c>
      <c r="C189" t="s">
        <v>19</v>
      </c>
      <c r="D189" s="1">
        <v>17.35</v>
      </c>
      <c r="E189" s="2">
        <v>7.8</v>
      </c>
      <c r="F189" s="2">
        <v>135.33</v>
      </c>
      <c r="G189" t="s">
        <v>311</v>
      </c>
      <c r="H189">
        <f ca="1">IF(135.33&lt;&gt;135.33,0,0)</f>
        <v>0</v>
      </c>
      <c r="I189" t="s">
        <v>15</v>
      </c>
      <c r="J189" t="s">
        <v>15</v>
      </c>
    </row>
    <row r="190" spans="1:10">
      <c r="A190" t="s">
        <v>317</v>
      </c>
      <c r="B190" t="s">
        <v>310</v>
      </c>
      <c r="C190" t="s">
        <v>318</v>
      </c>
      <c r="D190" s="1">
        <v>17.36</v>
      </c>
      <c r="E190" s="2">
        <v>4.6</v>
      </c>
      <c r="F190" s="2">
        <v>79.86</v>
      </c>
      <c r="G190" t="s">
        <v>311</v>
      </c>
      <c r="H190">
        <f ca="1">IF(79.86&lt;&gt;79.86,0,0)</f>
        <v>0</v>
      </c>
      <c r="I190" t="s">
        <v>15</v>
      </c>
      <c r="J190" t="s">
        <v>15</v>
      </c>
    </row>
    <row r="191" spans="1:10">
      <c r="A191" t="s">
        <v>319</v>
      </c>
      <c r="B191" t="s">
        <v>310</v>
      </c>
      <c r="C191" t="s">
        <v>320</v>
      </c>
      <c r="D191" s="1">
        <v>17.16</v>
      </c>
      <c r="E191" s="2">
        <v>4.3</v>
      </c>
      <c r="F191" s="2">
        <v>73.79</v>
      </c>
      <c r="G191" t="s">
        <v>311</v>
      </c>
      <c r="H191">
        <f ca="1">IF(73.79&lt;&gt;73.79,0,0)</f>
        <v>0</v>
      </c>
      <c r="I191" t="s">
        <v>15</v>
      </c>
      <c r="J191" t="s">
        <v>15</v>
      </c>
    </row>
    <row r="192" spans="1:10">
      <c r="A192" t="s">
        <v>321</v>
      </c>
      <c r="B192" t="s">
        <v>310</v>
      </c>
      <c r="C192" t="s">
        <v>322</v>
      </c>
      <c r="D192" s="1">
        <v>17.34</v>
      </c>
      <c r="E192" s="2">
        <v>5.75</v>
      </c>
      <c r="F192" s="2">
        <v>99.71</v>
      </c>
      <c r="G192" t="s">
        <v>311</v>
      </c>
      <c r="H192">
        <f ca="1">IF(99.71&lt;&gt;99.7,0.009999999999990905,0)</f>
        <v>0</v>
      </c>
      <c r="I192" t="s">
        <v>15</v>
      </c>
      <c r="J192" t="s">
        <v>15</v>
      </c>
    </row>
    <row r="193" spans="1:10">
      <c r="A193" t="s">
        <v>323</v>
      </c>
      <c r="B193" t="s">
        <v>310</v>
      </c>
      <c r="C193" t="s">
        <v>324</v>
      </c>
      <c r="D193" s="1">
        <v>17.46</v>
      </c>
      <c r="E193" s="2">
        <v>6.65</v>
      </c>
      <c r="F193" s="2">
        <v>116.11</v>
      </c>
      <c r="G193" t="s">
        <v>311</v>
      </c>
      <c r="H193">
        <f ca="1">IF(116.11&lt;&gt;116.11,0,0)</f>
        <v>0</v>
      </c>
      <c r="I193" t="s">
        <v>15</v>
      </c>
      <c r="J193" t="s">
        <v>15</v>
      </c>
    </row>
    <row r="194" spans="1:10">
      <c r="A194" t="s">
        <v>325</v>
      </c>
      <c r="B194" t="s">
        <v>310</v>
      </c>
      <c r="C194" t="s">
        <v>19</v>
      </c>
      <c r="D194" s="1">
        <v>17.48</v>
      </c>
      <c r="E194" s="2">
        <v>7.8</v>
      </c>
      <c r="F194" s="2">
        <v>136.34</v>
      </c>
      <c r="G194" t="s">
        <v>311</v>
      </c>
      <c r="H194">
        <f ca="1">IF(136.34&lt;&gt;136.34,0,0)</f>
        <v>0</v>
      </c>
      <c r="I194" t="s">
        <v>15</v>
      </c>
      <c r="J194" t="s">
        <v>15</v>
      </c>
    </row>
    <row r="195" spans="1:10">
      <c r="A195" t="s">
        <v>326</v>
      </c>
      <c r="B195" t="s">
        <v>310</v>
      </c>
      <c r="C195" t="s">
        <v>327</v>
      </c>
      <c r="D195" s="1">
        <v>17.24</v>
      </c>
      <c r="E195" s="2">
        <v>8</v>
      </c>
      <c r="F195" s="2">
        <v>137.92</v>
      </c>
      <c r="G195" t="s">
        <v>311</v>
      </c>
      <c r="H195">
        <f ca="1">IF(137.92&lt;&gt;137.92,0,0)</f>
        <v>0</v>
      </c>
      <c r="I195" t="s">
        <v>15</v>
      </c>
      <c r="J195" t="s">
        <v>15</v>
      </c>
    </row>
    <row r="196" spans="1:10">
      <c r="A196" t="s">
        <v>328</v>
      </c>
      <c r="B196" t="s">
        <v>310</v>
      </c>
      <c r="C196" t="s">
        <v>315</v>
      </c>
      <c r="D196" s="1">
        <v>17.32</v>
      </c>
      <c r="E196" s="2">
        <v>4.9</v>
      </c>
      <c r="F196" s="2">
        <v>84.87</v>
      </c>
      <c r="G196" t="s">
        <v>311</v>
      </c>
      <c r="H196">
        <f ca="1">IF(84.87&lt;&gt;84.87,0,0)</f>
        <v>0</v>
      </c>
      <c r="I196" t="s">
        <v>15</v>
      </c>
      <c r="J196" t="s">
        <v>15</v>
      </c>
    </row>
    <row r="197" spans="1:10">
      <c r="A197" t="s">
        <v>329</v>
      </c>
      <c r="B197" t="s">
        <v>310</v>
      </c>
      <c r="C197" t="s">
        <v>330</v>
      </c>
      <c r="D197" s="1">
        <v>17.48</v>
      </c>
      <c r="E197" s="2">
        <v>8</v>
      </c>
      <c r="F197" s="2">
        <v>139.84</v>
      </c>
      <c r="G197" t="s">
        <v>311</v>
      </c>
      <c r="H197">
        <f ca="1">IF(139.84&lt;&gt;139.84,0,0)</f>
        <v>0</v>
      </c>
      <c r="I197" t="s">
        <v>15</v>
      </c>
      <c r="J197" t="s">
        <v>15</v>
      </c>
    </row>
    <row r="198" spans="1:10">
      <c r="A198" t="s">
        <v>331</v>
      </c>
      <c r="B198" t="s">
        <v>310</v>
      </c>
      <c r="C198" t="s">
        <v>332</v>
      </c>
      <c r="D198" s="1">
        <v>17.22</v>
      </c>
      <c r="E198" s="2">
        <v>3.25</v>
      </c>
      <c r="F198" s="2">
        <v>55.97</v>
      </c>
      <c r="G198" t="s">
        <v>311</v>
      </c>
      <c r="H198">
        <f ca="1">IF(55.97&lt;&gt;55.96,0.00999999999999801,0)</f>
        <v>0</v>
      </c>
      <c r="I198" t="s">
        <v>15</v>
      </c>
      <c r="J198" t="s">
        <v>15</v>
      </c>
    </row>
    <row r="199" spans="1:10">
      <c r="A199" t="s">
        <v>333</v>
      </c>
      <c r="B199" t="s">
        <v>310</v>
      </c>
      <c r="C199" t="s">
        <v>334</v>
      </c>
      <c r="D199" s="1">
        <v>17.44</v>
      </c>
      <c r="E199" s="2">
        <v>5.95</v>
      </c>
      <c r="F199" s="2">
        <v>103.77</v>
      </c>
      <c r="G199" t="s">
        <v>311</v>
      </c>
      <c r="H199">
        <f ca="1">IF(103.77&lt;&gt;103.77,0,0)</f>
        <v>0</v>
      </c>
      <c r="I199" t="s">
        <v>15</v>
      </c>
      <c r="J199" t="s">
        <v>15</v>
      </c>
    </row>
    <row r="200" spans="1:10">
      <c r="A200" t="s">
        <v>335</v>
      </c>
      <c r="B200" t="s">
        <v>310</v>
      </c>
      <c r="C200" t="s">
        <v>336</v>
      </c>
      <c r="D200" s="1">
        <v>17.15</v>
      </c>
      <c r="E200" s="2">
        <v>4.7</v>
      </c>
      <c r="F200" s="2">
        <v>80.61</v>
      </c>
      <c r="G200" t="s">
        <v>311</v>
      </c>
      <c r="H200">
        <f ca="1">IF(80.61&lt;&gt;80.6,0.010000000000005116,0)</f>
        <v>0</v>
      </c>
      <c r="I200" t="s">
        <v>15</v>
      </c>
      <c r="J200" t="s">
        <v>15</v>
      </c>
    </row>
    <row r="201" spans="1:10">
      <c r="A201" t="s">
        <v>337</v>
      </c>
      <c r="B201" t="s">
        <v>310</v>
      </c>
      <c r="C201" t="s">
        <v>243</v>
      </c>
      <c r="D201" s="1">
        <v>17.18</v>
      </c>
      <c r="E201" s="2">
        <v>8</v>
      </c>
      <c r="F201" s="2">
        <v>137.44</v>
      </c>
      <c r="G201" t="s">
        <v>311</v>
      </c>
      <c r="H201">
        <f ca="1">IF(137.44&lt;&gt;137.44,0,0)</f>
        <v>0</v>
      </c>
      <c r="I201" t="s">
        <v>15</v>
      </c>
      <c r="J201" t="s">
        <v>15</v>
      </c>
    </row>
    <row r="202" spans="1:10">
      <c r="A202" t="s">
        <v>338</v>
      </c>
      <c r="B202" t="s">
        <v>310</v>
      </c>
      <c r="C202" t="s">
        <v>245</v>
      </c>
      <c r="D202" s="1">
        <v>17.19</v>
      </c>
      <c r="E202" s="2">
        <v>4.05</v>
      </c>
      <c r="F202" s="2">
        <v>69.62</v>
      </c>
      <c r="G202" t="s">
        <v>311</v>
      </c>
      <c r="H202">
        <f ca="1">IF(69.62&lt;&gt;69.62,0,0)</f>
        <v>0</v>
      </c>
      <c r="I202" t="s">
        <v>15</v>
      </c>
      <c r="J202" t="s">
        <v>15</v>
      </c>
    </row>
    <row r="203" spans="1:10">
      <c r="A203" t="s">
        <v>339</v>
      </c>
      <c r="B203" t="s">
        <v>310</v>
      </c>
      <c r="C203" t="s">
        <v>19</v>
      </c>
      <c r="D203" s="1">
        <v>17.06</v>
      </c>
      <c r="E203" s="2">
        <v>7.8</v>
      </c>
      <c r="F203" s="2">
        <v>133.07</v>
      </c>
      <c r="G203" t="s">
        <v>311</v>
      </c>
      <c r="H203">
        <f ca="1">IF(133.07&lt;&gt;133.07,0,0)</f>
        <v>0</v>
      </c>
      <c r="I203" t="s">
        <v>15</v>
      </c>
      <c r="J203" t="s">
        <v>15</v>
      </c>
    </row>
    <row r="204" spans="1:10">
      <c r="A204" t="s">
        <v>340</v>
      </c>
      <c r="B204" t="s">
        <v>310</v>
      </c>
      <c r="C204" t="s">
        <v>315</v>
      </c>
      <c r="D204" s="1">
        <v>17.13</v>
      </c>
      <c r="E204" s="2">
        <v>4.9</v>
      </c>
      <c r="F204" s="2">
        <v>83.94</v>
      </c>
      <c r="G204" t="s">
        <v>311</v>
      </c>
      <c r="H204">
        <f ca="1">IF(83.94&lt;&gt;83.94,0,0)</f>
        <v>0</v>
      </c>
      <c r="I204" t="s">
        <v>15</v>
      </c>
      <c r="J204" t="s">
        <v>15</v>
      </c>
    </row>
    <row r="205" spans="1:10">
      <c r="A205" t="s">
        <v>341</v>
      </c>
      <c r="B205" t="s">
        <v>342</v>
      </c>
      <c r="C205" t="s">
        <v>216</v>
      </c>
      <c r="D205" s="1">
        <v>15.71</v>
      </c>
      <c r="E205" s="2">
        <v>4.9</v>
      </c>
      <c r="F205" s="2">
        <v>76.98</v>
      </c>
      <c r="G205" t="s">
        <v>343</v>
      </c>
      <c r="H205">
        <f ca="1">IF(76.98&lt;&gt;76.98,0,0)</f>
        <v>0</v>
      </c>
      <c r="I205" t="s">
        <v>15</v>
      </c>
      <c r="J205" t="s">
        <v>15</v>
      </c>
    </row>
    <row r="206" spans="1:10">
      <c r="A206" t="s">
        <v>344</v>
      </c>
      <c r="B206" t="s">
        <v>342</v>
      </c>
      <c r="C206" t="s">
        <v>345</v>
      </c>
      <c r="D206" s="1">
        <v>15.62</v>
      </c>
      <c r="E206" s="2">
        <v>3.85</v>
      </c>
      <c r="F206" s="2">
        <v>60.14</v>
      </c>
      <c r="G206" t="s">
        <v>343</v>
      </c>
      <c r="H206">
        <f ca="1">IF(60.14&lt;&gt;60.14,0,0)</f>
        <v>0</v>
      </c>
      <c r="I206" t="s">
        <v>15</v>
      </c>
      <c r="J206" t="s">
        <v>15</v>
      </c>
    </row>
    <row r="207" spans="1:10">
      <c r="A207" t="s">
        <v>346</v>
      </c>
      <c r="B207" t="s">
        <v>342</v>
      </c>
      <c r="C207" t="s">
        <v>203</v>
      </c>
      <c r="D207" s="1">
        <v>15.67</v>
      </c>
      <c r="E207" s="2">
        <v>4.15</v>
      </c>
      <c r="F207" s="2">
        <v>65.03</v>
      </c>
      <c r="G207" t="s">
        <v>343</v>
      </c>
      <c r="H207">
        <f ca="1">IF(65.03&lt;&gt;65.03,0,0)</f>
        <v>0</v>
      </c>
      <c r="I207" t="s">
        <v>15</v>
      </c>
      <c r="J207" t="s">
        <v>15</v>
      </c>
    </row>
    <row r="208" spans="1:10">
      <c r="A208" t="s">
        <v>347</v>
      </c>
      <c r="B208" t="s">
        <v>342</v>
      </c>
      <c r="C208" t="s">
        <v>201</v>
      </c>
      <c r="D208" s="1">
        <v>15.64</v>
      </c>
      <c r="E208" s="2">
        <v>3.35</v>
      </c>
      <c r="F208" s="2">
        <v>52.39</v>
      </c>
      <c r="G208" t="s">
        <v>343</v>
      </c>
      <c r="H208">
        <f ca="1">IF(52.39&lt;&gt;52.39,0,0)</f>
        <v>0</v>
      </c>
      <c r="I208" t="s">
        <v>15</v>
      </c>
      <c r="J208" t="s">
        <v>15</v>
      </c>
    </row>
    <row r="209" spans="1:10">
      <c r="A209" t="s">
        <v>348</v>
      </c>
      <c r="B209" t="s">
        <v>342</v>
      </c>
      <c r="C209" t="s">
        <v>196</v>
      </c>
      <c r="D209" s="1">
        <v>15.59</v>
      </c>
      <c r="E209" s="2">
        <v>4.15</v>
      </c>
      <c r="F209" s="2">
        <v>64.7</v>
      </c>
      <c r="G209" t="s">
        <v>343</v>
      </c>
      <c r="H209">
        <f ca="1">IF(64.7&lt;&gt;64.7,0,0)</f>
        <v>0</v>
      </c>
      <c r="I209" t="s">
        <v>15</v>
      </c>
      <c r="J209" t="s">
        <v>15</v>
      </c>
    </row>
    <row r="210" spans="1:10">
      <c r="A210" t="s">
        <v>349</v>
      </c>
      <c r="B210" t="s">
        <v>342</v>
      </c>
      <c r="C210" t="s">
        <v>350</v>
      </c>
      <c r="D210" s="1">
        <v>15.63</v>
      </c>
      <c r="E210" s="2">
        <v>4.15</v>
      </c>
      <c r="F210" s="2">
        <v>64.86</v>
      </c>
      <c r="G210" t="s">
        <v>343</v>
      </c>
      <c r="H210">
        <f ca="1">IF(64.86&lt;&gt;64.86,0,0)</f>
        <v>0</v>
      </c>
      <c r="I210" t="s">
        <v>15</v>
      </c>
      <c r="J210" t="s">
        <v>15</v>
      </c>
    </row>
    <row r="211" spans="1:10">
      <c r="A211" t="s">
        <v>351</v>
      </c>
      <c r="B211" t="s">
        <v>342</v>
      </c>
      <c r="C211" t="s">
        <v>352</v>
      </c>
      <c r="D211" s="1">
        <v>15.58</v>
      </c>
      <c r="E211" s="2">
        <v>3.95</v>
      </c>
      <c r="F211" s="2">
        <v>61.54</v>
      </c>
      <c r="G211" t="s">
        <v>343</v>
      </c>
      <c r="H211">
        <f ca="1">IF(61.54&lt;&gt;61.54,0,0)</f>
        <v>0</v>
      </c>
      <c r="I211" t="s">
        <v>15</v>
      </c>
      <c r="J211" t="s">
        <v>15</v>
      </c>
    </row>
    <row r="212" spans="1:10">
      <c r="A212" t="s">
        <v>353</v>
      </c>
      <c r="B212" t="s">
        <v>342</v>
      </c>
      <c r="C212" t="s">
        <v>201</v>
      </c>
      <c r="D212" s="1">
        <v>15.56</v>
      </c>
      <c r="E212" s="2">
        <v>3.35</v>
      </c>
      <c r="F212" s="2">
        <v>52.13</v>
      </c>
      <c r="G212" t="s">
        <v>343</v>
      </c>
      <c r="H212">
        <f ca="1">IF(52.13&lt;&gt;52.13,0,0)</f>
        <v>0</v>
      </c>
      <c r="I212" t="s">
        <v>15</v>
      </c>
      <c r="J212" t="s">
        <v>15</v>
      </c>
    </row>
    <row r="213" spans="1:10">
      <c r="A213" t="s">
        <v>354</v>
      </c>
      <c r="B213" t="s">
        <v>342</v>
      </c>
      <c r="C213" t="s">
        <v>355</v>
      </c>
      <c r="D213" s="1">
        <v>15.51</v>
      </c>
      <c r="E213" s="2">
        <v>4.15</v>
      </c>
      <c r="F213" s="2">
        <v>64.37</v>
      </c>
      <c r="G213" t="s">
        <v>343</v>
      </c>
      <c r="H213">
        <f ca="1">IF(64.37&lt;&gt;64.37,0,0)</f>
        <v>0</v>
      </c>
      <c r="I213" t="s">
        <v>15</v>
      </c>
      <c r="J213" t="s">
        <v>15</v>
      </c>
    </row>
    <row r="214" spans="1:10">
      <c r="A214" t="s">
        <v>356</v>
      </c>
      <c r="B214" t="s">
        <v>342</v>
      </c>
      <c r="C214" t="s">
        <v>205</v>
      </c>
      <c r="D214" s="1">
        <v>15.59</v>
      </c>
      <c r="E214" s="2">
        <v>3.95</v>
      </c>
      <c r="F214" s="2">
        <v>61.58</v>
      </c>
      <c r="G214" t="s">
        <v>343</v>
      </c>
      <c r="H214">
        <f ca="1">IF(61.58&lt;&gt;61.58,0,0)</f>
        <v>0</v>
      </c>
      <c r="I214" t="s">
        <v>15</v>
      </c>
      <c r="J214" t="s">
        <v>15</v>
      </c>
    </row>
    <row r="215" spans="1:10">
      <c r="A215" t="s">
        <v>357</v>
      </c>
      <c r="B215" t="s">
        <v>342</v>
      </c>
      <c r="C215" t="s">
        <v>214</v>
      </c>
      <c r="D215" s="1">
        <v>15.59</v>
      </c>
      <c r="E215" s="2">
        <v>3.95</v>
      </c>
      <c r="F215" s="2">
        <v>61.58</v>
      </c>
      <c r="G215" t="s">
        <v>343</v>
      </c>
      <c r="H215">
        <f ca="1">IF(61.58&lt;&gt;61.58,0,0)</f>
        <v>0</v>
      </c>
      <c r="I215" t="s">
        <v>15</v>
      </c>
      <c r="J215" t="s">
        <v>15</v>
      </c>
    </row>
    <row r="216" spans="1:10">
      <c r="A216" t="s">
        <v>358</v>
      </c>
      <c r="B216" t="s">
        <v>342</v>
      </c>
      <c r="C216" t="s">
        <v>209</v>
      </c>
      <c r="D216" s="1">
        <v>15.58</v>
      </c>
      <c r="E216" s="2">
        <v>3.95</v>
      </c>
      <c r="F216" s="2">
        <v>61.54</v>
      </c>
      <c r="G216" t="s">
        <v>343</v>
      </c>
      <c r="H216">
        <f ca="1">IF(61.54&lt;&gt;61.54,0,0)</f>
        <v>0</v>
      </c>
      <c r="I216" t="s">
        <v>15</v>
      </c>
      <c r="J216" t="s">
        <v>15</v>
      </c>
    </row>
    <row r="217" spans="1:10">
      <c r="A217" t="s">
        <v>359</v>
      </c>
      <c r="B217" t="s">
        <v>342</v>
      </c>
      <c r="C217" t="s">
        <v>209</v>
      </c>
      <c r="D217" s="1">
        <v>15.66</v>
      </c>
      <c r="E217" s="2">
        <v>3.95</v>
      </c>
      <c r="F217" s="2">
        <v>61.86</v>
      </c>
      <c r="G217" t="s">
        <v>343</v>
      </c>
      <c r="H217">
        <f ca="1">IF(61.86&lt;&gt;61.86,0,0)</f>
        <v>0</v>
      </c>
      <c r="I217" t="s">
        <v>15</v>
      </c>
      <c r="J217" t="s">
        <v>15</v>
      </c>
    </row>
    <row r="218" spans="1:10">
      <c r="A218" t="s">
        <v>360</v>
      </c>
      <c r="B218" t="s">
        <v>342</v>
      </c>
      <c r="C218" t="s">
        <v>205</v>
      </c>
      <c r="D218" s="1">
        <v>15.46</v>
      </c>
      <c r="E218" s="2">
        <v>3.95</v>
      </c>
      <c r="F218" s="2">
        <v>61.07</v>
      </c>
      <c r="G218" t="s">
        <v>343</v>
      </c>
      <c r="H218">
        <f ca="1">IF(61.07&lt;&gt;61.07,0,0)</f>
        <v>0</v>
      </c>
      <c r="I218" t="s">
        <v>15</v>
      </c>
      <c r="J218" t="s">
        <v>15</v>
      </c>
    </row>
    <row r="219" spans="1:10">
      <c r="A219" t="s">
        <v>361</v>
      </c>
      <c r="B219" t="s">
        <v>342</v>
      </c>
      <c r="C219" t="s">
        <v>214</v>
      </c>
      <c r="D219" s="1">
        <v>15.35</v>
      </c>
      <c r="E219" s="2">
        <v>3.95</v>
      </c>
      <c r="F219" s="2">
        <v>60.63</v>
      </c>
      <c r="G219" t="s">
        <v>343</v>
      </c>
      <c r="H219">
        <f ca="1">IF(60.63&lt;&gt;60.63,0,0)</f>
        <v>0</v>
      </c>
      <c r="I219" t="s">
        <v>15</v>
      </c>
      <c r="J219" t="s">
        <v>15</v>
      </c>
    </row>
    <row r="220" spans="1:10">
      <c r="A220" t="s">
        <v>362</v>
      </c>
      <c r="B220" t="s">
        <v>342</v>
      </c>
      <c r="C220" t="s">
        <v>214</v>
      </c>
      <c r="D220" s="1">
        <v>15.29</v>
      </c>
      <c r="E220" s="2">
        <v>3.95</v>
      </c>
      <c r="F220" s="2">
        <v>60.4</v>
      </c>
      <c r="G220" t="s">
        <v>343</v>
      </c>
      <c r="H220">
        <f ca="1">IF(60.4&lt;&gt;60.4,0,0)</f>
        <v>0</v>
      </c>
      <c r="I220" t="s">
        <v>15</v>
      </c>
      <c r="J220" t="s">
        <v>15</v>
      </c>
    </row>
    <row r="221" spans="1:10">
      <c r="A221" t="s">
        <v>363</v>
      </c>
      <c r="B221" t="s">
        <v>342</v>
      </c>
      <c r="C221" t="s">
        <v>214</v>
      </c>
      <c r="D221" s="1">
        <v>15.33</v>
      </c>
      <c r="E221" s="2">
        <v>3.95</v>
      </c>
      <c r="F221" s="2">
        <v>60.55</v>
      </c>
      <c r="G221" t="s">
        <v>343</v>
      </c>
      <c r="H221">
        <f ca="1">IF(60.55&lt;&gt;60.55,0,0)</f>
        <v>0</v>
      </c>
      <c r="I221" t="s">
        <v>15</v>
      </c>
      <c r="J221" t="s">
        <v>15</v>
      </c>
    </row>
    <row r="222" spans="1:10">
      <c r="A222" t="s">
        <v>364</v>
      </c>
      <c r="B222" t="s">
        <v>342</v>
      </c>
      <c r="C222" t="s">
        <v>209</v>
      </c>
      <c r="D222" s="1">
        <v>15.46</v>
      </c>
      <c r="E222" s="2">
        <v>3.95</v>
      </c>
      <c r="F222" s="2">
        <v>61.07</v>
      </c>
      <c r="G222" t="s">
        <v>343</v>
      </c>
      <c r="H222">
        <f ca="1">IF(61.07&lt;&gt;61.07,0,0)</f>
        <v>0</v>
      </c>
      <c r="I222" t="s">
        <v>15</v>
      </c>
      <c r="J222" t="s">
        <v>15</v>
      </c>
    </row>
    <row r="223" spans="1:10">
      <c r="A223" t="s">
        <v>365</v>
      </c>
      <c r="B223" t="s">
        <v>342</v>
      </c>
      <c r="C223" t="s">
        <v>212</v>
      </c>
      <c r="D223" s="1">
        <v>15.41</v>
      </c>
      <c r="E223" s="2">
        <v>3.95</v>
      </c>
      <c r="F223" s="2">
        <v>60.87</v>
      </c>
      <c r="G223" t="s">
        <v>343</v>
      </c>
      <c r="H223">
        <f ca="1">IF(60.87&lt;&gt;60.87,0,0)</f>
        <v>0</v>
      </c>
      <c r="I223" t="s">
        <v>15</v>
      </c>
      <c r="J223" t="s">
        <v>15</v>
      </c>
    </row>
    <row r="224" spans="1:10">
      <c r="A224" t="s">
        <v>366</v>
      </c>
      <c r="B224" t="s">
        <v>342</v>
      </c>
      <c r="C224" t="s">
        <v>214</v>
      </c>
      <c r="D224" s="1">
        <v>15.31</v>
      </c>
      <c r="E224" s="2">
        <v>3.95</v>
      </c>
      <c r="F224" s="2">
        <v>60.47</v>
      </c>
      <c r="G224" t="s">
        <v>343</v>
      </c>
      <c r="H224">
        <f ca="1">IF(60.47&lt;&gt;60.47,0,0)</f>
        <v>0</v>
      </c>
      <c r="I224" t="s">
        <v>15</v>
      </c>
      <c r="J224" t="s">
        <v>15</v>
      </c>
    </row>
    <row r="225" spans="1:10">
      <c r="A225" t="s">
        <v>367</v>
      </c>
      <c r="B225" t="s">
        <v>342</v>
      </c>
      <c r="C225" t="s">
        <v>201</v>
      </c>
      <c r="D225" s="1">
        <v>15.46</v>
      </c>
      <c r="E225" s="2">
        <v>3.35</v>
      </c>
      <c r="F225" s="2">
        <v>51.79</v>
      </c>
      <c r="G225" t="s">
        <v>343</v>
      </c>
      <c r="H225">
        <f ca="1">IF(51.79&lt;&gt;51.79,0,0)</f>
        <v>0</v>
      </c>
      <c r="I225" t="s">
        <v>15</v>
      </c>
      <c r="J225" t="s">
        <v>15</v>
      </c>
    </row>
    <row r="226" spans="1:10">
      <c r="A226" t="s">
        <v>368</v>
      </c>
      <c r="B226" t="s">
        <v>342</v>
      </c>
      <c r="C226" t="s">
        <v>209</v>
      </c>
      <c r="D226" s="1">
        <v>15.46</v>
      </c>
      <c r="E226" s="2">
        <v>3.95</v>
      </c>
      <c r="F226" s="2">
        <v>61.07</v>
      </c>
      <c r="G226" t="s">
        <v>343</v>
      </c>
      <c r="H226">
        <f ca="1">IF(61.07&lt;&gt;61.07,0,0)</f>
        <v>0</v>
      </c>
      <c r="I226" t="s">
        <v>15</v>
      </c>
      <c r="J226" t="s">
        <v>15</v>
      </c>
    </row>
    <row r="227" spans="1:10">
      <c r="A227" t="s">
        <v>369</v>
      </c>
      <c r="B227" t="s">
        <v>342</v>
      </c>
      <c r="C227" t="s">
        <v>209</v>
      </c>
      <c r="D227" s="1">
        <v>15.31</v>
      </c>
      <c r="E227" s="2">
        <v>3.95</v>
      </c>
      <c r="F227" s="2">
        <v>60.47</v>
      </c>
      <c r="G227" t="s">
        <v>343</v>
      </c>
      <c r="H227">
        <f ca="1">IF(60.47&lt;&gt;60.47,0,0)</f>
        <v>0</v>
      </c>
      <c r="I227" t="s">
        <v>15</v>
      </c>
      <c r="J227" t="s">
        <v>15</v>
      </c>
    </row>
    <row r="228" spans="1:10">
      <c r="A228" t="s">
        <v>370</v>
      </c>
      <c r="B228" t="s">
        <v>342</v>
      </c>
      <c r="C228" t="s">
        <v>203</v>
      </c>
      <c r="D228" s="1">
        <v>15.3</v>
      </c>
      <c r="E228" s="2">
        <v>4.15</v>
      </c>
      <c r="F228" s="2">
        <v>63.5</v>
      </c>
      <c r="G228" t="s">
        <v>343</v>
      </c>
      <c r="H228">
        <f ca="1">IF(63.5&lt;&gt;63.5,0,0)</f>
        <v>0</v>
      </c>
      <c r="I228" t="s">
        <v>15</v>
      </c>
      <c r="J228" t="s">
        <v>15</v>
      </c>
    </row>
    <row r="229" spans="1:10">
      <c r="A229" t="s">
        <v>371</v>
      </c>
      <c r="B229" t="s">
        <v>342</v>
      </c>
      <c r="C229" t="s">
        <v>352</v>
      </c>
      <c r="D229" s="1">
        <v>15.3</v>
      </c>
      <c r="E229" s="2">
        <v>3.95</v>
      </c>
      <c r="F229" s="2">
        <v>60.44</v>
      </c>
      <c r="G229" t="s">
        <v>343</v>
      </c>
      <c r="H229">
        <f ca="1">IF(60.44&lt;&gt;60.44,0,0)</f>
        <v>0</v>
      </c>
      <c r="I229" t="s">
        <v>15</v>
      </c>
      <c r="J229" t="s">
        <v>15</v>
      </c>
    </row>
    <row r="230" spans="1:10">
      <c r="A230" t="s">
        <v>372</v>
      </c>
      <c r="B230" t="s">
        <v>373</v>
      </c>
      <c r="C230" t="s">
        <v>67</v>
      </c>
      <c r="D230" s="1">
        <v>20.1</v>
      </c>
      <c r="E230" s="2">
        <v>7.9</v>
      </c>
      <c r="F230" s="2">
        <v>158.79</v>
      </c>
      <c r="G230" t="s">
        <v>374</v>
      </c>
      <c r="H230">
        <f ca="1">IF(158.79&lt;&gt;158.79,0,0)</f>
        <v>0</v>
      </c>
      <c r="I230" t="s">
        <v>234</v>
      </c>
      <c r="J230" t="s">
        <v>234</v>
      </c>
    </row>
    <row r="231" spans="1:10">
      <c r="A231" t="s">
        <v>375</v>
      </c>
      <c r="B231" t="s">
        <v>373</v>
      </c>
      <c r="C231" t="s">
        <v>376</v>
      </c>
      <c r="D231" s="1">
        <v>20.2</v>
      </c>
      <c r="E231" s="2">
        <v>4.95</v>
      </c>
      <c r="F231" s="2">
        <v>99.99</v>
      </c>
      <c r="G231" t="s">
        <v>374</v>
      </c>
      <c r="H231">
        <f ca="1">IF(99.99&lt;&gt;99.99,0,0)</f>
        <v>0</v>
      </c>
      <c r="I231" t="s">
        <v>234</v>
      </c>
      <c r="J231" t="s">
        <v>234</v>
      </c>
    </row>
    <row r="232" spans="1:10">
      <c r="A232" t="s">
        <v>377</v>
      </c>
      <c r="B232" t="s">
        <v>373</v>
      </c>
      <c r="C232" t="s">
        <v>376</v>
      </c>
      <c r="D232" s="1">
        <v>20.2</v>
      </c>
      <c r="E232" s="2">
        <v>4.95</v>
      </c>
      <c r="F232" s="2">
        <v>99.99</v>
      </c>
      <c r="G232" t="s">
        <v>374</v>
      </c>
      <c r="H232">
        <f ca="1">IF(99.99&lt;&gt;99.99,0,0)</f>
        <v>0</v>
      </c>
      <c r="I232" t="s">
        <v>234</v>
      </c>
      <c r="J232" t="s">
        <v>234</v>
      </c>
    </row>
    <row r="233" spans="1:10">
      <c r="A233" t="s">
        <v>378</v>
      </c>
      <c r="B233" t="s">
        <v>373</v>
      </c>
      <c r="C233" t="s">
        <v>379</v>
      </c>
      <c r="D233" s="1">
        <v>20.14</v>
      </c>
      <c r="E233" s="2">
        <v>8.2</v>
      </c>
      <c r="F233" s="2">
        <v>165.15</v>
      </c>
      <c r="G233" t="s">
        <v>374</v>
      </c>
      <c r="H233">
        <f ca="1">IF(165.15&lt;&gt;165.15,0,0)</f>
        <v>0</v>
      </c>
      <c r="I233" t="s">
        <v>234</v>
      </c>
      <c r="J233" t="s">
        <v>234</v>
      </c>
    </row>
    <row r="234" spans="1:10">
      <c r="A234" t="s">
        <v>380</v>
      </c>
      <c r="B234" t="s">
        <v>373</v>
      </c>
      <c r="C234" t="s">
        <v>111</v>
      </c>
      <c r="D234" s="1">
        <v>20.08</v>
      </c>
      <c r="E234" s="2">
        <v>9.3</v>
      </c>
      <c r="F234" s="2">
        <v>186.74</v>
      </c>
      <c r="G234" t="s">
        <v>374</v>
      </c>
      <c r="H234">
        <f ca="1">IF(186.74&lt;&gt;186.74,0,0)</f>
        <v>0</v>
      </c>
      <c r="I234" t="s">
        <v>234</v>
      </c>
      <c r="J234" t="s">
        <v>234</v>
      </c>
    </row>
    <row r="235" spans="1:10">
      <c r="A235" t="s">
        <v>381</v>
      </c>
      <c r="B235" t="s">
        <v>373</v>
      </c>
      <c r="C235" t="s">
        <v>111</v>
      </c>
      <c r="D235" s="1">
        <v>20.1</v>
      </c>
      <c r="E235" s="2">
        <v>9.3</v>
      </c>
      <c r="F235" s="2">
        <v>186.93</v>
      </c>
      <c r="G235" t="s">
        <v>374</v>
      </c>
      <c r="H235">
        <f ca="1">IF(186.93&lt;&gt;186.93,0,0)</f>
        <v>0</v>
      </c>
      <c r="I235" t="s">
        <v>234</v>
      </c>
      <c r="J235" t="s">
        <v>234</v>
      </c>
    </row>
    <row r="236" spans="1:10">
      <c r="A236" t="s">
        <v>382</v>
      </c>
      <c r="B236" t="s">
        <v>373</v>
      </c>
      <c r="C236" t="s">
        <v>383</v>
      </c>
      <c r="D236" s="1">
        <v>20.1</v>
      </c>
      <c r="E236" s="2">
        <v>6.95</v>
      </c>
      <c r="F236" s="2">
        <v>139.7</v>
      </c>
      <c r="G236" t="s">
        <v>374</v>
      </c>
      <c r="H236">
        <f ca="1">IF(139.7&lt;&gt;139.7,0,0)</f>
        <v>0</v>
      </c>
      <c r="I236" t="s">
        <v>234</v>
      </c>
      <c r="J236" t="s">
        <v>234</v>
      </c>
    </row>
    <row r="237" spans="1:10">
      <c r="A237" t="s">
        <v>384</v>
      </c>
      <c r="B237" t="s">
        <v>373</v>
      </c>
      <c r="C237" t="s">
        <v>385</v>
      </c>
      <c r="D237" s="1">
        <v>20.17</v>
      </c>
      <c r="E237" s="2">
        <v>7.45</v>
      </c>
      <c r="F237" s="2">
        <v>150.27</v>
      </c>
      <c r="G237" t="s">
        <v>374</v>
      </c>
      <c r="H237">
        <f ca="1">IF(150.27&lt;&gt;150.27,0,0)</f>
        <v>0</v>
      </c>
      <c r="I237" t="s">
        <v>234</v>
      </c>
      <c r="J237" t="s">
        <v>234</v>
      </c>
    </row>
    <row r="238" spans="1:10">
      <c r="A238" t="s">
        <v>386</v>
      </c>
      <c r="B238" t="s">
        <v>373</v>
      </c>
      <c r="C238" t="s">
        <v>387</v>
      </c>
      <c r="D238" s="1">
        <v>18.58</v>
      </c>
      <c r="E238" s="2">
        <v>8.25</v>
      </c>
      <c r="F238" s="2">
        <v>153.29</v>
      </c>
      <c r="G238" t="s">
        <v>374</v>
      </c>
      <c r="H238">
        <f ca="1">IF(153.29&lt;&gt;153.28,0.009999999999990905,0)</f>
        <v>0</v>
      </c>
      <c r="I238" t="s">
        <v>15</v>
      </c>
      <c r="J238" t="s">
        <v>15</v>
      </c>
    </row>
    <row r="239" spans="1:8">
      <c r="A239" t="s">
        <v>388</v>
      </c>
      <c r="B239" t="s">
        <v>389</v>
      </c>
      <c r="C239" t="s">
        <v>350</v>
      </c>
      <c r="D239" s="1">
        <v>14.35</v>
      </c>
      <c r="E239" s="2">
        <v>4.15</v>
      </c>
      <c r="F239" s="2">
        <v>59.55</v>
      </c>
      <c r="G239" t="s">
        <v>390</v>
      </c>
      <c r="H239">
        <f ca="1">IF(59.55&lt;&gt;59.55,0,0)</f>
        <v>0</v>
      </c>
    </row>
    <row r="240" spans="1:10">
      <c r="A240" t="s">
        <v>391</v>
      </c>
      <c r="B240" t="s">
        <v>389</v>
      </c>
      <c r="C240" t="s">
        <v>196</v>
      </c>
      <c r="D240" s="1">
        <v>14.81</v>
      </c>
      <c r="E240" s="2">
        <v>4.15</v>
      </c>
      <c r="F240" s="2">
        <v>61.46</v>
      </c>
      <c r="G240" t="s">
        <v>390</v>
      </c>
      <c r="H240">
        <f ca="1">IF(61.46&lt;&gt;61.46,0,0)</f>
        <v>0</v>
      </c>
      <c r="I240" t="s">
        <v>15</v>
      </c>
      <c r="J240" t="s">
        <v>15</v>
      </c>
    </row>
    <row r="241" spans="1:10">
      <c r="A241" t="s">
        <v>392</v>
      </c>
      <c r="B241" t="s">
        <v>389</v>
      </c>
      <c r="C241" t="s">
        <v>205</v>
      </c>
      <c r="D241" s="1">
        <v>14.61</v>
      </c>
      <c r="E241" s="2">
        <v>3.95</v>
      </c>
      <c r="F241" s="2">
        <v>57.71</v>
      </c>
      <c r="G241" t="s">
        <v>390</v>
      </c>
      <c r="H241">
        <f ca="1">IF(57.71&lt;&gt;57.71,0,0)</f>
        <v>0</v>
      </c>
      <c r="I241" t="s">
        <v>15</v>
      </c>
      <c r="J241" t="s">
        <v>15</v>
      </c>
    </row>
    <row r="242" spans="1:10">
      <c r="A242" t="s">
        <v>393</v>
      </c>
      <c r="B242" t="s">
        <v>389</v>
      </c>
      <c r="C242" t="s">
        <v>196</v>
      </c>
      <c r="D242" s="1">
        <v>15.01</v>
      </c>
      <c r="E242" s="2">
        <v>4.15</v>
      </c>
      <c r="F242" s="2">
        <v>62.29</v>
      </c>
      <c r="G242" t="s">
        <v>390</v>
      </c>
      <c r="H242">
        <f ca="1">IF(62.29&lt;&gt;62.29,0,0)</f>
        <v>0</v>
      </c>
      <c r="I242" t="s">
        <v>15</v>
      </c>
      <c r="J242" t="s">
        <v>15</v>
      </c>
    </row>
    <row r="243" spans="1:10">
      <c r="A243" t="s">
        <v>394</v>
      </c>
      <c r="B243" t="s">
        <v>389</v>
      </c>
      <c r="C243" t="s">
        <v>203</v>
      </c>
      <c r="D243" s="1">
        <v>15</v>
      </c>
      <c r="E243" s="2">
        <v>4.15</v>
      </c>
      <c r="F243" s="2">
        <v>62.25</v>
      </c>
      <c r="G243" t="s">
        <v>390</v>
      </c>
      <c r="H243">
        <f ca="1">IF(62.25&lt;&gt;62.25,0,0)</f>
        <v>0</v>
      </c>
      <c r="I243" t="s">
        <v>15</v>
      </c>
      <c r="J243" t="s">
        <v>15</v>
      </c>
    </row>
    <row r="244" spans="1:10">
      <c r="A244" t="s">
        <v>395</v>
      </c>
      <c r="B244" t="s">
        <v>389</v>
      </c>
      <c r="C244" t="s">
        <v>350</v>
      </c>
      <c r="D244" s="1">
        <v>14.83</v>
      </c>
      <c r="E244" s="2">
        <v>4.15</v>
      </c>
      <c r="F244" s="2">
        <v>61.54</v>
      </c>
      <c r="G244" t="s">
        <v>390</v>
      </c>
      <c r="H244">
        <f ca="1">IF(61.54&lt;&gt;61.54,0,0)</f>
        <v>0</v>
      </c>
      <c r="I244" t="s">
        <v>15</v>
      </c>
      <c r="J244" t="s">
        <v>15</v>
      </c>
    </row>
    <row r="245" spans="1:10">
      <c r="A245" t="s">
        <v>396</v>
      </c>
      <c r="B245" t="s">
        <v>389</v>
      </c>
      <c r="C245" t="s">
        <v>212</v>
      </c>
      <c r="D245" s="1">
        <v>14.99</v>
      </c>
      <c r="E245" s="2">
        <v>3.95</v>
      </c>
      <c r="F245" s="2">
        <v>59.21</v>
      </c>
      <c r="G245" t="s">
        <v>390</v>
      </c>
      <c r="H245">
        <f ca="1">IF(59.21&lt;&gt;59.21,0,0)</f>
        <v>0</v>
      </c>
      <c r="I245" t="s">
        <v>15</v>
      </c>
      <c r="J245" t="s">
        <v>15</v>
      </c>
    </row>
    <row r="246" spans="1:10">
      <c r="A246" t="s">
        <v>397</v>
      </c>
      <c r="B246" t="s">
        <v>389</v>
      </c>
      <c r="C246" t="s">
        <v>212</v>
      </c>
      <c r="D246" s="1">
        <v>14.61</v>
      </c>
      <c r="E246" s="2">
        <v>3.95</v>
      </c>
      <c r="F246" s="2">
        <v>57.71</v>
      </c>
      <c r="G246" t="s">
        <v>390</v>
      </c>
      <c r="H246">
        <f ca="1">IF(57.71&lt;&gt;57.71,0,0)</f>
        <v>0</v>
      </c>
      <c r="I246" t="s">
        <v>15</v>
      </c>
      <c r="J246" t="s">
        <v>15</v>
      </c>
    </row>
    <row r="247" spans="1:10">
      <c r="A247" t="s">
        <v>398</v>
      </c>
      <c r="B247" t="s">
        <v>399</v>
      </c>
      <c r="C247" t="s">
        <v>219</v>
      </c>
      <c r="D247" s="1">
        <v>1</v>
      </c>
      <c r="E247" s="2">
        <v>180</v>
      </c>
      <c r="F247" s="2">
        <v>180</v>
      </c>
      <c r="G247" t="s">
        <v>400</v>
      </c>
      <c r="H247">
        <f ca="1">IF(180&lt;&gt;180,0,0)</f>
        <v>0</v>
      </c>
      <c r="I247" t="s">
        <v>15</v>
      </c>
      <c r="J247" t="s">
        <v>15</v>
      </c>
    </row>
    <row r="248" spans="1:10">
      <c r="A248" t="s">
        <v>401</v>
      </c>
      <c r="B248" t="s">
        <v>399</v>
      </c>
      <c r="C248" t="s">
        <v>219</v>
      </c>
      <c r="D248" s="1">
        <v>15.1</v>
      </c>
      <c r="E248" s="2">
        <v>3.85</v>
      </c>
      <c r="F248" s="2">
        <v>58.14</v>
      </c>
      <c r="G248" t="s">
        <v>400</v>
      </c>
      <c r="H248">
        <f ca="1">IF(58.14&lt;&gt;58.14,0,0)</f>
        <v>0</v>
      </c>
      <c r="I248" t="s">
        <v>15</v>
      </c>
      <c r="J248" t="s">
        <v>15</v>
      </c>
    </row>
    <row r="249" spans="1:10">
      <c r="A249" t="s">
        <v>402</v>
      </c>
      <c r="B249" t="s">
        <v>399</v>
      </c>
      <c r="C249" t="s">
        <v>219</v>
      </c>
      <c r="D249" s="1">
        <v>15.02</v>
      </c>
      <c r="E249" s="2">
        <v>3.85</v>
      </c>
      <c r="F249" s="2">
        <v>57.83</v>
      </c>
      <c r="G249" t="s">
        <v>400</v>
      </c>
      <c r="H249">
        <f ca="1">IF(57.83&lt;&gt;57.83,0,0)</f>
        <v>0</v>
      </c>
      <c r="I249" t="s">
        <v>15</v>
      </c>
      <c r="J249" t="s">
        <v>15</v>
      </c>
    </row>
    <row r="250" spans="1:10">
      <c r="A250" t="s">
        <v>403</v>
      </c>
      <c r="B250" t="s">
        <v>399</v>
      </c>
      <c r="C250" t="s">
        <v>219</v>
      </c>
      <c r="D250" s="1">
        <v>15.05</v>
      </c>
      <c r="E250" s="2">
        <v>3.85</v>
      </c>
      <c r="F250" s="2">
        <v>57.94</v>
      </c>
      <c r="G250" t="s">
        <v>400</v>
      </c>
      <c r="H250">
        <f ca="1">IF(57.94&lt;&gt;57.94,0,0)</f>
        <v>0</v>
      </c>
      <c r="I250" t="s">
        <v>15</v>
      </c>
      <c r="J250" t="s">
        <v>15</v>
      </c>
    </row>
    <row r="251" spans="1:10">
      <c r="A251" t="s">
        <v>404</v>
      </c>
      <c r="B251" t="s">
        <v>399</v>
      </c>
      <c r="C251" t="s">
        <v>219</v>
      </c>
      <c r="D251" s="1">
        <v>15.01</v>
      </c>
      <c r="E251" s="2">
        <v>3.85</v>
      </c>
      <c r="F251" s="2">
        <v>57.79</v>
      </c>
      <c r="G251" t="s">
        <v>400</v>
      </c>
      <c r="H251">
        <f ca="1">IF(57.79&lt;&gt;57.79,0,0)</f>
        <v>0</v>
      </c>
      <c r="I251" t="s">
        <v>15</v>
      </c>
      <c r="J251" t="s">
        <v>15</v>
      </c>
    </row>
    <row r="252" spans="1:10">
      <c r="A252" t="s">
        <v>405</v>
      </c>
      <c r="B252" t="s">
        <v>399</v>
      </c>
      <c r="C252" t="s">
        <v>219</v>
      </c>
      <c r="D252" s="1">
        <v>15.05</v>
      </c>
      <c r="E252" s="2">
        <v>3.85</v>
      </c>
      <c r="F252" s="2">
        <v>57.94</v>
      </c>
      <c r="G252" t="s">
        <v>400</v>
      </c>
      <c r="H252">
        <f ca="1">IF(57.94&lt;&gt;57.94,0,0)</f>
        <v>0</v>
      </c>
      <c r="I252" t="s">
        <v>15</v>
      </c>
      <c r="J252" t="s">
        <v>15</v>
      </c>
    </row>
    <row r="253" spans="1:10">
      <c r="A253" t="s">
        <v>406</v>
      </c>
      <c r="B253" t="s">
        <v>399</v>
      </c>
      <c r="C253" t="s">
        <v>219</v>
      </c>
      <c r="D253" s="1">
        <v>1</v>
      </c>
      <c r="E253" s="2">
        <v>0</v>
      </c>
      <c r="F253" s="2">
        <v>0</v>
      </c>
      <c r="G253" t="s">
        <v>400</v>
      </c>
      <c r="H253">
        <f ca="1">IF(0&lt;&gt;0,0,0)</f>
        <v>0</v>
      </c>
      <c r="I253" t="s">
        <v>15</v>
      </c>
      <c r="J253" t="s">
        <v>15</v>
      </c>
    </row>
    <row r="254" spans="1:10">
      <c r="A254" t="s">
        <v>407</v>
      </c>
      <c r="B254" t="s">
        <v>399</v>
      </c>
      <c r="C254" t="s">
        <v>219</v>
      </c>
      <c r="D254" s="1">
        <v>1</v>
      </c>
      <c r="E254" s="2">
        <v>200</v>
      </c>
      <c r="F254" s="2">
        <v>200</v>
      </c>
      <c r="G254" t="s">
        <v>400</v>
      </c>
      <c r="H254">
        <f ca="1">IF(200&lt;&gt;200,0,0)</f>
        <v>0</v>
      </c>
      <c r="I254" t="s">
        <v>15</v>
      </c>
      <c r="J254" t="s">
        <v>15</v>
      </c>
    </row>
    <row r="255" spans="1:10">
      <c r="A255" t="s">
        <v>408</v>
      </c>
      <c r="B255" t="s">
        <v>399</v>
      </c>
      <c r="C255" t="s">
        <v>219</v>
      </c>
      <c r="D255" s="1">
        <v>14.96</v>
      </c>
      <c r="E255" s="2">
        <v>3.85</v>
      </c>
      <c r="F255" s="2">
        <v>57.6</v>
      </c>
      <c r="G255" t="s">
        <v>400</v>
      </c>
      <c r="H255">
        <f ca="1">IF(57.6&lt;&gt;57.6,0,0)</f>
        <v>0</v>
      </c>
      <c r="I255" t="s">
        <v>15</v>
      </c>
      <c r="J255" t="s">
        <v>15</v>
      </c>
    </row>
    <row r="256" spans="1:10">
      <c r="A256" t="s">
        <v>409</v>
      </c>
      <c r="B256" t="s">
        <v>399</v>
      </c>
      <c r="C256" t="s">
        <v>219</v>
      </c>
      <c r="D256" s="1">
        <v>15.02</v>
      </c>
      <c r="E256" s="2">
        <v>3.85</v>
      </c>
      <c r="F256" s="2">
        <v>57.83</v>
      </c>
      <c r="G256" t="s">
        <v>400</v>
      </c>
      <c r="H256">
        <f ca="1">IF(57.83&lt;&gt;57.83,0,0)</f>
        <v>0</v>
      </c>
      <c r="I256" t="s">
        <v>15</v>
      </c>
      <c r="J256" t="s">
        <v>15</v>
      </c>
    </row>
    <row r="257" spans="1:10">
      <c r="A257" t="s">
        <v>410</v>
      </c>
      <c r="B257" t="s">
        <v>399</v>
      </c>
      <c r="C257" t="s">
        <v>219</v>
      </c>
      <c r="D257" s="1">
        <v>15.07</v>
      </c>
      <c r="E257" s="2">
        <v>3.85</v>
      </c>
      <c r="F257" s="2">
        <v>58.02</v>
      </c>
      <c r="G257" t="s">
        <v>400</v>
      </c>
      <c r="H257">
        <f ca="1">IF(58.02&lt;&gt;58.02,0,0)</f>
        <v>0</v>
      </c>
      <c r="I257" t="s">
        <v>15</v>
      </c>
      <c r="J257" t="s">
        <v>15</v>
      </c>
    </row>
    <row r="258" spans="1:10">
      <c r="A258" t="s">
        <v>411</v>
      </c>
      <c r="B258" t="s">
        <v>412</v>
      </c>
      <c r="C258" t="s">
        <v>205</v>
      </c>
      <c r="D258" s="1">
        <v>14.43</v>
      </c>
      <c r="E258" s="2">
        <v>3.95</v>
      </c>
      <c r="F258" s="2">
        <v>57</v>
      </c>
      <c r="G258" t="s">
        <v>413</v>
      </c>
      <c r="H258">
        <f ca="1">IF(57&lt;&gt;57,0,0)</f>
        <v>0</v>
      </c>
      <c r="I258" t="s">
        <v>15</v>
      </c>
      <c r="J258" t="s">
        <v>15</v>
      </c>
    </row>
    <row r="259" spans="1:10">
      <c r="A259" t="s">
        <v>414</v>
      </c>
      <c r="B259" t="s">
        <v>412</v>
      </c>
      <c r="C259" t="s">
        <v>203</v>
      </c>
      <c r="D259" s="1">
        <v>14.49</v>
      </c>
      <c r="E259" s="2">
        <v>4.15</v>
      </c>
      <c r="F259" s="2">
        <v>60.13</v>
      </c>
      <c r="G259" t="s">
        <v>413</v>
      </c>
      <c r="H259">
        <f ca="1">IF(60.13&lt;&gt;60.13,0,0)</f>
        <v>0</v>
      </c>
      <c r="I259" t="s">
        <v>15</v>
      </c>
      <c r="J259" t="s">
        <v>15</v>
      </c>
    </row>
    <row r="260" spans="1:10">
      <c r="A260" t="s">
        <v>415</v>
      </c>
      <c r="B260" t="s">
        <v>412</v>
      </c>
      <c r="C260" t="s">
        <v>199</v>
      </c>
      <c r="D260" s="1">
        <v>14.54</v>
      </c>
      <c r="E260" s="2">
        <v>3.85</v>
      </c>
      <c r="F260" s="2">
        <v>55.98</v>
      </c>
      <c r="G260" t="s">
        <v>413</v>
      </c>
      <c r="H260">
        <f ca="1">IF(55.98&lt;&gt;55.98,0,0)</f>
        <v>0</v>
      </c>
      <c r="I260" t="s">
        <v>15</v>
      </c>
      <c r="J260" t="s">
        <v>15</v>
      </c>
    </row>
    <row r="261" spans="1:10">
      <c r="A261" t="s">
        <v>416</v>
      </c>
      <c r="B261" t="s">
        <v>412</v>
      </c>
      <c r="C261" t="s">
        <v>203</v>
      </c>
      <c r="D261" s="1">
        <v>14.47</v>
      </c>
      <c r="E261" s="2">
        <v>4.15</v>
      </c>
      <c r="F261" s="2">
        <v>60.05</v>
      </c>
      <c r="G261" t="s">
        <v>413</v>
      </c>
      <c r="H261">
        <f ca="1">IF(60.05&lt;&gt;60.05,0,0)</f>
        <v>0</v>
      </c>
      <c r="I261" t="s">
        <v>15</v>
      </c>
      <c r="J261" t="s">
        <v>15</v>
      </c>
    </row>
    <row r="262" spans="1:10">
      <c r="A262" t="s">
        <v>417</v>
      </c>
      <c r="B262" t="s">
        <v>412</v>
      </c>
      <c r="C262" t="s">
        <v>196</v>
      </c>
      <c r="D262" s="1">
        <v>14.43</v>
      </c>
      <c r="E262" s="2">
        <v>4.15</v>
      </c>
      <c r="F262" s="2">
        <v>59.88</v>
      </c>
      <c r="G262" t="s">
        <v>413</v>
      </c>
      <c r="H262">
        <f ca="1">IF(59.88&lt;&gt;59.88,0,0)</f>
        <v>0</v>
      </c>
      <c r="I262" t="s">
        <v>15</v>
      </c>
      <c r="J262" t="s">
        <v>15</v>
      </c>
    </row>
    <row r="263" spans="1:10">
      <c r="A263" t="s">
        <v>418</v>
      </c>
      <c r="B263" t="s">
        <v>412</v>
      </c>
      <c r="C263" t="s">
        <v>352</v>
      </c>
      <c r="D263" s="1">
        <v>14.49</v>
      </c>
      <c r="E263" s="2">
        <v>3.95</v>
      </c>
      <c r="F263" s="2">
        <v>57.24</v>
      </c>
      <c r="G263" t="s">
        <v>413</v>
      </c>
      <c r="H263">
        <f ca="1">IF(57.24&lt;&gt;57.24,0,0)</f>
        <v>0</v>
      </c>
      <c r="I263" t="s">
        <v>15</v>
      </c>
      <c r="J263" t="s">
        <v>15</v>
      </c>
    </row>
    <row r="264" spans="1:10">
      <c r="A264" t="s">
        <v>419</v>
      </c>
      <c r="B264" t="s">
        <v>412</v>
      </c>
      <c r="C264" t="s">
        <v>420</v>
      </c>
      <c r="D264" s="1">
        <v>14.41</v>
      </c>
      <c r="E264" s="2">
        <v>3.85</v>
      </c>
      <c r="F264" s="2">
        <v>55.48</v>
      </c>
      <c r="G264" t="s">
        <v>413</v>
      </c>
      <c r="H264">
        <f ca="1">IF(55.48&lt;&gt;55.48,0,0)</f>
        <v>0</v>
      </c>
      <c r="I264" t="s">
        <v>15</v>
      </c>
      <c r="J264" t="s">
        <v>15</v>
      </c>
    </row>
    <row r="265" spans="1:10">
      <c r="A265" t="s">
        <v>421</v>
      </c>
      <c r="B265" t="s">
        <v>412</v>
      </c>
      <c r="C265" t="s">
        <v>352</v>
      </c>
      <c r="D265" s="1">
        <v>14.46</v>
      </c>
      <c r="E265" s="2">
        <v>3.95</v>
      </c>
      <c r="F265" s="2">
        <v>57.12</v>
      </c>
      <c r="G265" t="s">
        <v>413</v>
      </c>
      <c r="H265">
        <f ca="1">IF(57.12&lt;&gt;57.12,0,0)</f>
        <v>0</v>
      </c>
      <c r="I265" t="s">
        <v>15</v>
      </c>
      <c r="J265" t="s">
        <v>15</v>
      </c>
    </row>
    <row r="266" spans="1:10">
      <c r="A266" t="s">
        <v>422</v>
      </c>
      <c r="B266" t="s">
        <v>412</v>
      </c>
      <c r="C266" t="s">
        <v>209</v>
      </c>
      <c r="D266" s="1">
        <v>14.37</v>
      </c>
      <c r="E266" s="2">
        <v>3.95</v>
      </c>
      <c r="F266" s="2">
        <v>56.76</v>
      </c>
      <c r="G266" t="s">
        <v>413</v>
      </c>
      <c r="H266">
        <f ca="1">IF(56.76&lt;&gt;56.76,0,0)</f>
        <v>0</v>
      </c>
      <c r="I266" t="s">
        <v>15</v>
      </c>
      <c r="J266" t="s">
        <v>15</v>
      </c>
    </row>
    <row r="267" spans="1:10">
      <c r="A267" t="s">
        <v>423</v>
      </c>
      <c r="B267" t="s">
        <v>412</v>
      </c>
      <c r="C267" t="s">
        <v>424</v>
      </c>
      <c r="D267" s="1">
        <v>14.42</v>
      </c>
      <c r="E267" s="2">
        <v>4.15</v>
      </c>
      <c r="F267" s="2">
        <v>59.84</v>
      </c>
      <c r="G267" t="s">
        <v>413</v>
      </c>
      <c r="H267">
        <f ca="1">IF(59.84&lt;&gt;59.84,0,0)</f>
        <v>0</v>
      </c>
      <c r="I267" t="s">
        <v>15</v>
      </c>
      <c r="J267" t="s">
        <v>15</v>
      </c>
    </row>
    <row r="268" spans="1:10">
      <c r="A268" t="s">
        <v>425</v>
      </c>
      <c r="B268" t="s">
        <v>412</v>
      </c>
      <c r="C268" t="s">
        <v>207</v>
      </c>
      <c r="D268" s="1">
        <v>14.4</v>
      </c>
      <c r="E268" s="2">
        <v>5.45</v>
      </c>
      <c r="F268" s="2">
        <v>78.48</v>
      </c>
      <c r="G268" t="s">
        <v>413</v>
      </c>
      <c r="H268">
        <f ca="1">IF(78.48&lt;&gt;78.48,0,0)</f>
        <v>0</v>
      </c>
      <c r="I268" t="s">
        <v>15</v>
      </c>
      <c r="J268" t="s">
        <v>15</v>
      </c>
    </row>
    <row r="269" spans="1:10">
      <c r="A269" t="s">
        <v>426</v>
      </c>
      <c r="B269" t="s">
        <v>412</v>
      </c>
      <c r="C269" t="s">
        <v>209</v>
      </c>
      <c r="D269" s="1">
        <v>14.54</v>
      </c>
      <c r="E269" s="2">
        <v>3.95</v>
      </c>
      <c r="F269" s="2">
        <v>57.43</v>
      </c>
      <c r="G269" t="s">
        <v>413</v>
      </c>
      <c r="H269">
        <f ca="1">IF(57.43&lt;&gt;57.43,0,0)</f>
        <v>0</v>
      </c>
      <c r="I269" t="s">
        <v>15</v>
      </c>
      <c r="J269" t="s">
        <v>15</v>
      </c>
    </row>
    <row r="270" spans="1:10">
      <c r="A270" t="s">
        <v>427</v>
      </c>
      <c r="B270" t="s">
        <v>412</v>
      </c>
      <c r="C270" t="s">
        <v>352</v>
      </c>
      <c r="D270" s="1">
        <v>14.44</v>
      </c>
      <c r="E270" s="2">
        <v>3.95</v>
      </c>
      <c r="F270" s="2">
        <v>57.04</v>
      </c>
      <c r="G270" t="s">
        <v>413</v>
      </c>
      <c r="H270">
        <f ca="1">IF(57.04&lt;&gt;57.04,0,0)</f>
        <v>0</v>
      </c>
      <c r="I270" t="s">
        <v>15</v>
      </c>
      <c r="J270" t="s">
        <v>15</v>
      </c>
    </row>
    <row r="271" spans="1:10">
      <c r="A271" t="s">
        <v>428</v>
      </c>
      <c r="B271" t="s">
        <v>412</v>
      </c>
      <c r="C271" t="s">
        <v>429</v>
      </c>
      <c r="D271" s="1">
        <v>14.06</v>
      </c>
      <c r="E271" s="2">
        <v>6.7</v>
      </c>
      <c r="F271" s="2">
        <v>94.2</v>
      </c>
      <c r="G271" t="s">
        <v>413</v>
      </c>
      <c r="H271">
        <f ca="1">IF(94.2&lt;&gt;94.2,0,0)</f>
        <v>0</v>
      </c>
      <c r="I271" t="s">
        <v>15</v>
      </c>
      <c r="J271" t="s">
        <v>15</v>
      </c>
    </row>
    <row r="272" spans="1:10">
      <c r="A272" t="s">
        <v>430</v>
      </c>
      <c r="B272" t="s">
        <v>412</v>
      </c>
      <c r="C272" t="s">
        <v>214</v>
      </c>
      <c r="D272" s="1">
        <v>14.37</v>
      </c>
      <c r="E272" s="2">
        <v>3.95</v>
      </c>
      <c r="F272" s="2">
        <v>56.76</v>
      </c>
      <c r="G272" t="s">
        <v>413</v>
      </c>
      <c r="H272">
        <f ca="1">IF(56.76&lt;&gt;56.76,0,0)</f>
        <v>0</v>
      </c>
      <c r="I272" t="s">
        <v>15</v>
      </c>
      <c r="J272" t="s">
        <v>15</v>
      </c>
    </row>
    <row r="273" spans="1:10">
      <c r="A273" t="s">
        <v>431</v>
      </c>
      <c r="B273" t="s">
        <v>412</v>
      </c>
      <c r="C273" t="s">
        <v>429</v>
      </c>
      <c r="D273" s="1">
        <v>14.38</v>
      </c>
      <c r="E273" s="2">
        <v>6.7</v>
      </c>
      <c r="F273" s="2">
        <v>96.35</v>
      </c>
      <c r="G273" t="s">
        <v>413</v>
      </c>
      <c r="H273">
        <f ca="1">IF(96.35&lt;&gt;96.35,0,0)</f>
        <v>0</v>
      </c>
      <c r="I273" t="s">
        <v>15</v>
      </c>
      <c r="J273" t="s">
        <v>15</v>
      </c>
    </row>
    <row r="274" spans="1:10">
      <c r="A274" t="s">
        <v>432</v>
      </c>
      <c r="B274" t="s">
        <v>412</v>
      </c>
      <c r="C274" t="s">
        <v>214</v>
      </c>
      <c r="D274" s="1">
        <v>14.47</v>
      </c>
      <c r="E274" s="2">
        <v>3.95</v>
      </c>
      <c r="F274" s="2">
        <v>57.16</v>
      </c>
      <c r="G274" t="s">
        <v>413</v>
      </c>
      <c r="H274">
        <f ca="1">IF(57.16&lt;&gt;57.16,0,0)</f>
        <v>0</v>
      </c>
      <c r="I274" t="s">
        <v>15</v>
      </c>
      <c r="J274" t="s">
        <v>15</v>
      </c>
    </row>
    <row r="275" spans="1:10">
      <c r="A275" t="s">
        <v>433</v>
      </c>
      <c r="B275" t="s">
        <v>412</v>
      </c>
      <c r="C275" t="s">
        <v>212</v>
      </c>
      <c r="D275" s="1">
        <v>14.32</v>
      </c>
      <c r="E275" s="2">
        <v>3.95</v>
      </c>
      <c r="F275" s="2">
        <v>56.56</v>
      </c>
      <c r="G275" t="s">
        <v>413</v>
      </c>
      <c r="H275">
        <f ca="1">IF(56.56&lt;&gt;56.56,0,0)</f>
        <v>0</v>
      </c>
      <c r="I275" t="s">
        <v>15</v>
      </c>
      <c r="J275" t="s">
        <v>15</v>
      </c>
    </row>
    <row r="276" spans="1:10">
      <c r="A276" t="s">
        <v>434</v>
      </c>
      <c r="B276" t="s">
        <v>412</v>
      </c>
      <c r="C276" t="s">
        <v>209</v>
      </c>
      <c r="D276" s="1">
        <v>14.45</v>
      </c>
      <c r="E276" s="2">
        <v>3.95</v>
      </c>
      <c r="F276" s="2">
        <v>57.08</v>
      </c>
      <c r="G276" t="s">
        <v>413</v>
      </c>
      <c r="H276">
        <f ca="1">IF(57.08&lt;&gt;57.08,0,0)</f>
        <v>0</v>
      </c>
      <c r="I276" t="s">
        <v>15</v>
      </c>
      <c r="J276" t="s">
        <v>15</v>
      </c>
    </row>
    <row r="277" spans="1:10">
      <c r="A277" t="s">
        <v>435</v>
      </c>
      <c r="B277" t="s">
        <v>412</v>
      </c>
      <c r="C277" t="s">
        <v>214</v>
      </c>
      <c r="D277" s="1">
        <v>14.42</v>
      </c>
      <c r="E277" s="2">
        <v>3.95</v>
      </c>
      <c r="F277" s="2">
        <v>56.96</v>
      </c>
      <c r="G277" t="s">
        <v>413</v>
      </c>
      <c r="H277">
        <f ca="1">IF(56.96&lt;&gt;56.96,0,0)</f>
        <v>0</v>
      </c>
      <c r="I277" t="s">
        <v>15</v>
      </c>
      <c r="J277" t="s">
        <v>15</v>
      </c>
    </row>
    <row r="278" spans="1:10">
      <c r="A278" t="s">
        <v>436</v>
      </c>
      <c r="B278" t="s">
        <v>412</v>
      </c>
      <c r="C278" t="s">
        <v>209</v>
      </c>
      <c r="D278" s="1">
        <v>14.42</v>
      </c>
      <c r="E278" s="2">
        <v>3.95</v>
      </c>
      <c r="F278" s="2">
        <v>56.96</v>
      </c>
      <c r="G278" t="s">
        <v>413</v>
      </c>
      <c r="H278">
        <f ca="1">IF(56.96&lt;&gt;56.96,0,0)</f>
        <v>0</v>
      </c>
      <c r="I278" t="s">
        <v>15</v>
      </c>
      <c r="J278" t="s">
        <v>15</v>
      </c>
    </row>
    <row r="279" spans="1:10">
      <c r="A279" t="s">
        <v>437</v>
      </c>
      <c r="B279" t="s">
        <v>412</v>
      </c>
      <c r="C279" t="s">
        <v>205</v>
      </c>
      <c r="D279" s="1">
        <v>14.45</v>
      </c>
      <c r="E279" s="2">
        <v>3.95</v>
      </c>
      <c r="F279" s="2">
        <v>57.08</v>
      </c>
      <c r="G279" t="s">
        <v>413</v>
      </c>
      <c r="H279">
        <f ca="1">IF(57.08&lt;&gt;57.08,0,0)</f>
        <v>0</v>
      </c>
      <c r="I279" t="s">
        <v>15</v>
      </c>
      <c r="J279" t="s">
        <v>15</v>
      </c>
    </row>
    <row r="280" spans="1:10">
      <c r="A280" t="s">
        <v>438</v>
      </c>
      <c r="B280" t="s">
        <v>412</v>
      </c>
      <c r="C280" t="s">
        <v>209</v>
      </c>
      <c r="D280" s="1">
        <v>14.3</v>
      </c>
      <c r="E280" s="2">
        <v>3.95</v>
      </c>
      <c r="F280" s="2">
        <v>56.49</v>
      </c>
      <c r="G280" t="s">
        <v>413</v>
      </c>
      <c r="H280">
        <f ca="1">IF(56.49&lt;&gt;56.49,0,0)</f>
        <v>0</v>
      </c>
      <c r="I280" t="s">
        <v>15</v>
      </c>
      <c r="J280" t="s">
        <v>15</v>
      </c>
    </row>
    <row r="281" spans="1:10">
      <c r="A281" t="s">
        <v>439</v>
      </c>
      <c r="B281" t="s">
        <v>412</v>
      </c>
      <c r="C281" t="s">
        <v>203</v>
      </c>
      <c r="D281" s="1">
        <v>14.34</v>
      </c>
      <c r="E281" s="2">
        <v>4.15</v>
      </c>
      <c r="F281" s="2">
        <v>59.51</v>
      </c>
      <c r="G281" t="s">
        <v>413</v>
      </c>
      <c r="H281">
        <f ca="1">IF(59.51&lt;&gt;59.51,0,0)</f>
        <v>0</v>
      </c>
      <c r="I281" t="s">
        <v>15</v>
      </c>
      <c r="J281" t="s">
        <v>15</v>
      </c>
    </row>
    <row r="282" spans="1:10">
      <c r="A282" t="s">
        <v>440</v>
      </c>
      <c r="B282" t="s">
        <v>412</v>
      </c>
      <c r="C282" t="s">
        <v>209</v>
      </c>
      <c r="D282" s="1">
        <v>14.32</v>
      </c>
      <c r="E282" s="2">
        <v>3.95</v>
      </c>
      <c r="F282" s="2">
        <v>56.56</v>
      </c>
      <c r="G282" t="s">
        <v>413</v>
      </c>
      <c r="H282">
        <f ca="1">IF(56.56&lt;&gt;56.56,0,0)</f>
        <v>0</v>
      </c>
      <c r="I282" t="s">
        <v>15</v>
      </c>
      <c r="J282" t="s">
        <v>15</v>
      </c>
    </row>
    <row r="283" spans="1:10">
      <c r="A283" t="s">
        <v>441</v>
      </c>
      <c r="B283" t="s">
        <v>412</v>
      </c>
      <c r="C283" t="s">
        <v>442</v>
      </c>
      <c r="D283" s="1">
        <v>14.41</v>
      </c>
      <c r="E283" s="2">
        <v>6.45</v>
      </c>
      <c r="F283" s="2">
        <v>92.94</v>
      </c>
      <c r="G283" t="s">
        <v>413</v>
      </c>
      <c r="H283">
        <f ca="1">IF(92.94&lt;&gt;92.94,0,0)</f>
        <v>0</v>
      </c>
      <c r="I283" t="s">
        <v>15</v>
      </c>
      <c r="J283" t="s">
        <v>15</v>
      </c>
    </row>
    <row r="284" spans="1:10">
      <c r="A284" t="s">
        <v>443</v>
      </c>
      <c r="B284" t="s">
        <v>444</v>
      </c>
      <c r="C284" t="s">
        <v>205</v>
      </c>
      <c r="D284" s="1">
        <v>13.53</v>
      </c>
      <c r="E284" s="2">
        <v>3.95</v>
      </c>
      <c r="F284" s="2">
        <v>53.44</v>
      </c>
      <c r="G284" t="s">
        <v>445</v>
      </c>
      <c r="H284">
        <f ca="1">IF(53.44&lt;&gt;53.44,0,0)</f>
        <v>0</v>
      </c>
      <c r="I284" t="s">
        <v>15</v>
      </c>
      <c r="J284" t="s">
        <v>15</v>
      </c>
    </row>
    <row r="285" spans="1:10">
      <c r="A285" t="s">
        <v>446</v>
      </c>
      <c r="B285" t="s">
        <v>444</v>
      </c>
      <c r="C285" t="s">
        <v>203</v>
      </c>
      <c r="D285" s="1">
        <v>13.88</v>
      </c>
      <c r="E285" s="2">
        <v>4.15</v>
      </c>
      <c r="F285" s="2">
        <v>57.6</v>
      </c>
      <c r="G285" t="s">
        <v>445</v>
      </c>
      <c r="H285">
        <f ca="1">IF(57.6&lt;&gt;57.6,0,0)</f>
        <v>0</v>
      </c>
      <c r="I285" t="s">
        <v>15</v>
      </c>
      <c r="J285" t="s">
        <v>15</v>
      </c>
    </row>
    <row r="286" spans="1:10">
      <c r="A286" t="s">
        <v>447</v>
      </c>
      <c r="B286" t="s">
        <v>444</v>
      </c>
      <c r="C286" t="s">
        <v>205</v>
      </c>
      <c r="D286" s="1">
        <v>13.7</v>
      </c>
      <c r="E286" s="2">
        <v>3.95</v>
      </c>
      <c r="F286" s="2">
        <v>54.12</v>
      </c>
      <c r="G286" t="s">
        <v>445</v>
      </c>
      <c r="H286">
        <f ca="1">IF(54.12&lt;&gt;54.12,0,0)</f>
        <v>0</v>
      </c>
      <c r="I286" t="s">
        <v>15</v>
      </c>
      <c r="J286" t="s">
        <v>15</v>
      </c>
    </row>
    <row r="287" spans="1:10">
      <c r="A287" t="s">
        <v>448</v>
      </c>
      <c r="B287" t="s">
        <v>444</v>
      </c>
      <c r="C287" t="s">
        <v>352</v>
      </c>
      <c r="D287" s="1">
        <v>13.88</v>
      </c>
      <c r="E287" s="2">
        <v>3.95</v>
      </c>
      <c r="F287" s="2">
        <v>54.83</v>
      </c>
      <c r="G287" t="s">
        <v>445</v>
      </c>
      <c r="H287">
        <f ca="1">IF(54.83&lt;&gt;54.83,0,0)</f>
        <v>0</v>
      </c>
      <c r="I287" t="s">
        <v>15</v>
      </c>
      <c r="J287" t="s">
        <v>15</v>
      </c>
    </row>
    <row r="288" spans="1:10">
      <c r="A288" t="s">
        <v>449</v>
      </c>
      <c r="B288" t="s">
        <v>444</v>
      </c>
      <c r="C288" t="s">
        <v>196</v>
      </c>
      <c r="D288" s="1">
        <v>13.83</v>
      </c>
      <c r="E288" s="2">
        <v>4.15</v>
      </c>
      <c r="F288" s="2">
        <v>57.39</v>
      </c>
      <c r="G288" t="s">
        <v>445</v>
      </c>
      <c r="H288">
        <f ca="1">IF(57.39&lt;&gt;57.39,0,0)</f>
        <v>0</v>
      </c>
      <c r="I288" t="s">
        <v>15</v>
      </c>
      <c r="J288" t="s">
        <v>15</v>
      </c>
    </row>
    <row r="289" spans="1:10">
      <c r="A289" t="s">
        <v>450</v>
      </c>
      <c r="B289" t="s">
        <v>444</v>
      </c>
      <c r="C289" t="s">
        <v>207</v>
      </c>
      <c r="D289" s="1">
        <v>13.86</v>
      </c>
      <c r="E289" s="2">
        <v>5.45</v>
      </c>
      <c r="F289" s="2">
        <v>75.54</v>
      </c>
      <c r="G289" t="s">
        <v>445</v>
      </c>
      <c r="H289">
        <f ca="1">IF(75.54&lt;&gt;75.54,0,0)</f>
        <v>0</v>
      </c>
      <c r="I289" t="s">
        <v>15</v>
      </c>
      <c r="J289" t="s">
        <v>15</v>
      </c>
    </row>
    <row r="290" spans="1:10">
      <c r="A290" t="s">
        <v>451</v>
      </c>
      <c r="B290" t="s">
        <v>444</v>
      </c>
      <c r="C290" t="s">
        <v>209</v>
      </c>
      <c r="D290" s="1">
        <v>13.54</v>
      </c>
      <c r="E290" s="2">
        <v>3.95</v>
      </c>
      <c r="F290" s="2">
        <v>53.48</v>
      </c>
      <c r="G290" t="s">
        <v>445</v>
      </c>
      <c r="H290">
        <f ca="1">IF(53.48&lt;&gt;53.48,0,0)</f>
        <v>0</v>
      </c>
      <c r="I290" t="s">
        <v>15</v>
      </c>
      <c r="J290" t="s">
        <v>15</v>
      </c>
    </row>
    <row r="291" spans="1:10">
      <c r="A291" t="s">
        <v>452</v>
      </c>
      <c r="B291" t="s">
        <v>444</v>
      </c>
      <c r="C291" t="s">
        <v>212</v>
      </c>
      <c r="D291" s="1">
        <v>13.96</v>
      </c>
      <c r="E291" s="2">
        <v>3.95</v>
      </c>
      <c r="F291" s="2">
        <v>55.14</v>
      </c>
      <c r="G291" t="s">
        <v>445</v>
      </c>
      <c r="H291">
        <f ca="1">IF(55.14&lt;&gt;55.14,0,0)</f>
        <v>0</v>
      </c>
      <c r="I291" t="s">
        <v>15</v>
      </c>
      <c r="J291" t="s">
        <v>15</v>
      </c>
    </row>
    <row r="292" spans="1:10">
      <c r="A292" t="s">
        <v>453</v>
      </c>
      <c r="B292" t="s">
        <v>444</v>
      </c>
      <c r="C292" t="s">
        <v>212</v>
      </c>
      <c r="D292" s="1">
        <v>13.75</v>
      </c>
      <c r="E292" s="2">
        <v>3.95</v>
      </c>
      <c r="F292" s="2">
        <v>54.31</v>
      </c>
      <c r="G292" t="s">
        <v>445</v>
      </c>
      <c r="H292">
        <f ca="1">IF(54.31&lt;&gt;54.31,0,0)</f>
        <v>0</v>
      </c>
      <c r="I292" t="s">
        <v>15</v>
      </c>
      <c r="J292" t="s">
        <v>15</v>
      </c>
    </row>
    <row r="293" spans="1:10">
      <c r="A293" t="s">
        <v>454</v>
      </c>
      <c r="B293" t="s">
        <v>444</v>
      </c>
      <c r="C293" t="s">
        <v>209</v>
      </c>
      <c r="D293" s="1">
        <v>13.56</v>
      </c>
      <c r="E293" s="2">
        <v>3.95</v>
      </c>
      <c r="F293" s="2">
        <v>53.56</v>
      </c>
      <c r="G293" t="s">
        <v>445</v>
      </c>
      <c r="H293">
        <f ca="1">IF(53.56&lt;&gt;53.56,0,0)</f>
        <v>0</v>
      </c>
      <c r="I293" t="s">
        <v>15</v>
      </c>
      <c r="J293" t="s">
        <v>15</v>
      </c>
    </row>
    <row r="294" spans="1:10">
      <c r="A294" t="s">
        <v>455</v>
      </c>
      <c r="B294" t="s">
        <v>444</v>
      </c>
      <c r="C294" t="s">
        <v>424</v>
      </c>
      <c r="D294" s="1">
        <v>13.59</v>
      </c>
      <c r="E294" s="2">
        <v>4.15</v>
      </c>
      <c r="F294" s="2">
        <v>56.4</v>
      </c>
      <c r="G294" t="s">
        <v>445</v>
      </c>
      <c r="H294">
        <f ca="1">IF(56.4&lt;&gt;56.4,0,0)</f>
        <v>0</v>
      </c>
      <c r="I294" t="s">
        <v>15</v>
      </c>
      <c r="J294" t="s">
        <v>15</v>
      </c>
    </row>
    <row r="295" spans="1:10">
      <c r="A295" t="s">
        <v>456</v>
      </c>
      <c r="B295" t="s">
        <v>444</v>
      </c>
      <c r="C295" t="s">
        <v>214</v>
      </c>
      <c r="D295" s="1">
        <v>13.52</v>
      </c>
      <c r="E295" s="2">
        <v>3.95</v>
      </c>
      <c r="F295" s="2">
        <v>53.4</v>
      </c>
      <c r="G295" t="s">
        <v>445</v>
      </c>
      <c r="H295">
        <f ca="1">IF(53.4&lt;&gt;53.4,0,0)</f>
        <v>0</v>
      </c>
      <c r="I295" t="s">
        <v>15</v>
      </c>
      <c r="J295" t="s">
        <v>15</v>
      </c>
    </row>
    <row r="296" spans="1:10">
      <c r="A296" t="s">
        <v>457</v>
      </c>
      <c r="B296" t="s">
        <v>444</v>
      </c>
      <c r="C296" t="s">
        <v>209</v>
      </c>
      <c r="D296" s="1">
        <v>13.75</v>
      </c>
      <c r="E296" s="2">
        <v>3.95</v>
      </c>
      <c r="F296" s="2">
        <v>54.31</v>
      </c>
      <c r="G296" t="s">
        <v>445</v>
      </c>
      <c r="H296">
        <f ca="1">IF(54.31&lt;&gt;54.31,0,0)</f>
        <v>0</v>
      </c>
      <c r="I296" t="s">
        <v>15</v>
      </c>
      <c r="J296" t="s">
        <v>15</v>
      </c>
    </row>
    <row r="297" spans="1:10">
      <c r="A297" t="s">
        <v>458</v>
      </c>
      <c r="B297" t="s">
        <v>444</v>
      </c>
      <c r="C297" t="s">
        <v>205</v>
      </c>
      <c r="D297" s="1">
        <v>13.77</v>
      </c>
      <c r="E297" s="2">
        <v>3.95</v>
      </c>
      <c r="F297" s="2">
        <v>54.39</v>
      </c>
      <c r="G297" t="s">
        <v>445</v>
      </c>
      <c r="H297">
        <f ca="1">IF(54.39&lt;&gt;54.39,0,0)</f>
        <v>0</v>
      </c>
      <c r="I297" t="s">
        <v>15</v>
      </c>
      <c r="J297" t="s">
        <v>15</v>
      </c>
    </row>
    <row r="298" spans="1:10">
      <c r="A298" t="s">
        <v>459</v>
      </c>
      <c r="B298" t="s">
        <v>444</v>
      </c>
      <c r="C298" t="s">
        <v>205</v>
      </c>
      <c r="D298" s="1">
        <v>14.04</v>
      </c>
      <c r="E298" s="2">
        <v>3.95</v>
      </c>
      <c r="F298" s="2">
        <v>55.46</v>
      </c>
      <c r="G298" t="s">
        <v>445</v>
      </c>
      <c r="H298">
        <f ca="1">IF(55.46&lt;&gt;55.46,0,0)</f>
        <v>0</v>
      </c>
      <c r="I298" t="s">
        <v>15</v>
      </c>
      <c r="J298" t="s">
        <v>15</v>
      </c>
    </row>
    <row r="299" spans="1:10">
      <c r="A299" t="s">
        <v>460</v>
      </c>
      <c r="B299" t="s">
        <v>444</v>
      </c>
      <c r="C299" t="s">
        <v>429</v>
      </c>
      <c r="D299" s="1">
        <v>13.4</v>
      </c>
      <c r="E299" s="2">
        <v>6.7</v>
      </c>
      <c r="F299" s="2">
        <v>89.78</v>
      </c>
      <c r="G299" t="s">
        <v>445</v>
      </c>
      <c r="H299">
        <f ca="1">IF(89.78&lt;&gt;89.78,0,0)</f>
        <v>0</v>
      </c>
      <c r="I299" t="s">
        <v>15</v>
      </c>
      <c r="J299" t="s">
        <v>15</v>
      </c>
    </row>
    <row r="300" spans="1:10">
      <c r="A300" t="s">
        <v>461</v>
      </c>
      <c r="B300" t="s">
        <v>444</v>
      </c>
      <c r="C300" t="s">
        <v>214</v>
      </c>
      <c r="D300" s="1">
        <v>13.91</v>
      </c>
      <c r="E300" s="2">
        <v>3.95</v>
      </c>
      <c r="F300" s="2">
        <v>54.94</v>
      </c>
      <c r="G300" t="s">
        <v>445</v>
      </c>
      <c r="H300">
        <f ca="1">IF(54.94&lt;&gt;54.94,0,0)</f>
        <v>0</v>
      </c>
      <c r="I300" t="s">
        <v>15</v>
      </c>
      <c r="J300" t="s">
        <v>15</v>
      </c>
    </row>
    <row r="301" spans="1:10">
      <c r="A301" t="s">
        <v>462</v>
      </c>
      <c r="B301" t="s">
        <v>444</v>
      </c>
      <c r="C301" t="s">
        <v>216</v>
      </c>
      <c r="D301" s="1">
        <v>13.87</v>
      </c>
      <c r="E301" s="2">
        <v>4.9</v>
      </c>
      <c r="F301" s="2">
        <v>67.96</v>
      </c>
      <c r="G301" t="s">
        <v>445</v>
      </c>
      <c r="H301">
        <f ca="1">IF(67.96&lt;&gt;67.96,0,0)</f>
        <v>0</v>
      </c>
      <c r="I301" t="s">
        <v>15</v>
      </c>
      <c r="J301" t="s">
        <v>15</v>
      </c>
    </row>
    <row r="302" spans="1:10">
      <c r="A302" t="s">
        <v>463</v>
      </c>
      <c r="B302" t="s">
        <v>444</v>
      </c>
      <c r="C302" t="s">
        <v>205</v>
      </c>
      <c r="D302" s="1">
        <v>14.3</v>
      </c>
      <c r="E302" s="2">
        <v>3.95</v>
      </c>
      <c r="F302" s="2">
        <v>56.49</v>
      </c>
      <c r="G302" t="s">
        <v>445</v>
      </c>
      <c r="H302">
        <f ca="1">IF(56.49&lt;&gt;56.49,0,0)</f>
        <v>0</v>
      </c>
      <c r="I302" t="s">
        <v>15</v>
      </c>
      <c r="J302" t="s">
        <v>15</v>
      </c>
    </row>
    <row r="303" spans="1:10">
      <c r="A303" t="s">
        <v>464</v>
      </c>
      <c r="B303" t="s">
        <v>444</v>
      </c>
      <c r="C303" t="s">
        <v>212</v>
      </c>
      <c r="D303" s="1">
        <v>13.28</v>
      </c>
      <c r="E303" s="2">
        <v>3.95</v>
      </c>
      <c r="F303" s="2">
        <v>52.46</v>
      </c>
      <c r="G303" t="s">
        <v>445</v>
      </c>
      <c r="H303">
        <f ca="1">IF(52.46&lt;&gt;52.46,0,0)</f>
        <v>0</v>
      </c>
      <c r="I303" t="s">
        <v>15</v>
      </c>
      <c r="J303" t="s">
        <v>15</v>
      </c>
    </row>
    <row r="304" spans="1:10">
      <c r="A304" t="s">
        <v>465</v>
      </c>
      <c r="B304" t="s">
        <v>444</v>
      </c>
      <c r="C304" t="s">
        <v>209</v>
      </c>
      <c r="D304" s="1">
        <v>13.54</v>
      </c>
      <c r="E304" s="2">
        <v>3.95</v>
      </c>
      <c r="F304" s="2">
        <v>53.48</v>
      </c>
      <c r="G304" t="s">
        <v>445</v>
      </c>
      <c r="H304">
        <f ca="1">IF(53.48&lt;&gt;53.48,0,0)</f>
        <v>0</v>
      </c>
      <c r="I304" t="s">
        <v>15</v>
      </c>
      <c r="J304" t="s">
        <v>15</v>
      </c>
    </row>
    <row r="305" spans="1:10">
      <c r="A305" t="s">
        <v>466</v>
      </c>
      <c r="B305" t="s">
        <v>444</v>
      </c>
      <c r="C305" t="s">
        <v>467</v>
      </c>
      <c r="D305" s="1">
        <v>13.42</v>
      </c>
      <c r="E305" s="2">
        <v>3.45</v>
      </c>
      <c r="F305" s="2">
        <v>46.3</v>
      </c>
      <c r="G305" t="s">
        <v>445</v>
      </c>
      <c r="H305">
        <f ca="1">IF(46.3&lt;&gt;46.3,0,0)</f>
        <v>0</v>
      </c>
      <c r="I305" t="s">
        <v>15</v>
      </c>
      <c r="J305" t="s">
        <v>15</v>
      </c>
    </row>
    <row r="306" spans="1:10">
      <c r="A306" t="s">
        <v>468</v>
      </c>
      <c r="B306" t="s">
        <v>444</v>
      </c>
      <c r="C306" t="s">
        <v>203</v>
      </c>
      <c r="D306" s="1">
        <v>13.42</v>
      </c>
      <c r="E306" s="2">
        <v>4.15</v>
      </c>
      <c r="F306" s="2">
        <v>55.69</v>
      </c>
      <c r="G306" t="s">
        <v>445</v>
      </c>
      <c r="H306">
        <f ca="1">IF(55.69&lt;&gt;55.69,0,0)</f>
        <v>0</v>
      </c>
      <c r="I306" t="s">
        <v>15</v>
      </c>
      <c r="J306" t="s">
        <v>15</v>
      </c>
    </row>
    <row r="307" spans="1:10">
      <c r="A307" t="s">
        <v>469</v>
      </c>
      <c r="B307" t="s">
        <v>444</v>
      </c>
      <c r="C307" t="s">
        <v>205</v>
      </c>
      <c r="D307" s="1">
        <v>13.36</v>
      </c>
      <c r="E307" s="2">
        <v>3.95</v>
      </c>
      <c r="F307" s="2">
        <v>52.77</v>
      </c>
      <c r="G307" t="s">
        <v>445</v>
      </c>
      <c r="H307">
        <f ca="1">IF(52.77&lt;&gt;52.77,0,0)</f>
        <v>0</v>
      </c>
      <c r="I307" t="s">
        <v>15</v>
      </c>
      <c r="J307" t="s">
        <v>15</v>
      </c>
    </row>
    <row r="308" spans="1:10">
      <c r="A308" t="s">
        <v>470</v>
      </c>
      <c r="B308" t="s">
        <v>444</v>
      </c>
      <c r="C308" t="s">
        <v>209</v>
      </c>
      <c r="D308" s="1">
        <v>13.45</v>
      </c>
      <c r="E308" s="2">
        <v>3.95</v>
      </c>
      <c r="F308" s="2">
        <v>53.13</v>
      </c>
      <c r="G308" t="s">
        <v>445</v>
      </c>
      <c r="H308">
        <f ca="1">IF(53.13&lt;&gt;53.13,0,0)</f>
        <v>0</v>
      </c>
      <c r="I308" t="s">
        <v>15</v>
      </c>
      <c r="J308" t="s">
        <v>15</v>
      </c>
    </row>
    <row r="309" spans="1:10">
      <c r="A309" t="s">
        <v>471</v>
      </c>
      <c r="B309" t="s">
        <v>444</v>
      </c>
      <c r="C309" t="s">
        <v>203</v>
      </c>
      <c r="D309" s="1">
        <v>13.61</v>
      </c>
      <c r="E309" s="2">
        <v>4.15</v>
      </c>
      <c r="F309" s="2">
        <v>56.48</v>
      </c>
      <c r="G309" t="s">
        <v>445</v>
      </c>
      <c r="H309">
        <f ca="1">IF(56.48&lt;&gt;56.48,0,0)</f>
        <v>0</v>
      </c>
      <c r="I309" t="s">
        <v>15</v>
      </c>
      <c r="J309" t="s">
        <v>15</v>
      </c>
    </row>
    <row r="310" spans="1:10">
      <c r="A310" t="s">
        <v>472</v>
      </c>
      <c r="B310" t="s">
        <v>444</v>
      </c>
      <c r="C310" t="s">
        <v>209</v>
      </c>
      <c r="D310" s="1">
        <v>13.37</v>
      </c>
      <c r="E310" s="2">
        <v>3.95</v>
      </c>
      <c r="F310" s="2">
        <v>52.81</v>
      </c>
      <c r="G310" t="s">
        <v>445</v>
      </c>
      <c r="H310">
        <f ca="1">IF(52.81&lt;&gt;52.81,0,0)</f>
        <v>0</v>
      </c>
      <c r="I310" t="s">
        <v>15</v>
      </c>
      <c r="J310" t="s">
        <v>15</v>
      </c>
    </row>
    <row r="311" spans="1:10">
      <c r="A311" t="s">
        <v>473</v>
      </c>
      <c r="B311" t="s">
        <v>444</v>
      </c>
      <c r="C311" t="s">
        <v>214</v>
      </c>
      <c r="D311" s="1">
        <v>13.34</v>
      </c>
      <c r="E311" s="2">
        <v>3.95</v>
      </c>
      <c r="F311" s="2">
        <v>52.69</v>
      </c>
      <c r="G311" t="s">
        <v>445</v>
      </c>
      <c r="H311">
        <f ca="1">IF(52.69&lt;&gt;52.69,0,0)</f>
        <v>0</v>
      </c>
      <c r="I311" t="s">
        <v>15</v>
      </c>
      <c r="J311" t="s">
        <v>15</v>
      </c>
    </row>
    <row r="312" spans="1:10">
      <c r="A312" t="s">
        <v>474</v>
      </c>
      <c r="B312" t="s">
        <v>475</v>
      </c>
      <c r="C312" t="s">
        <v>476</v>
      </c>
      <c r="D312" s="1">
        <v>16.06</v>
      </c>
      <c r="E312" s="2">
        <v>4.7</v>
      </c>
      <c r="F312" s="2">
        <v>75.48</v>
      </c>
      <c r="G312" t="s">
        <v>477</v>
      </c>
      <c r="H312">
        <f ca="1">IF(75.48&lt;&gt;75.48,0,0)</f>
        <v>0</v>
      </c>
      <c r="I312" t="s">
        <v>15</v>
      </c>
      <c r="J312" t="s">
        <v>15</v>
      </c>
    </row>
    <row r="313" spans="1:10">
      <c r="A313" t="s">
        <v>478</v>
      </c>
      <c r="B313" t="s">
        <v>475</v>
      </c>
      <c r="C313" t="s">
        <v>50</v>
      </c>
      <c r="D313" s="1">
        <v>15.37</v>
      </c>
      <c r="E313" s="2">
        <v>5.45</v>
      </c>
      <c r="F313" s="2">
        <v>83.77</v>
      </c>
      <c r="G313" t="s">
        <v>477</v>
      </c>
      <c r="H313">
        <f ca="1">IF(83.77&lt;&gt;83.77,0,0)</f>
        <v>0</v>
      </c>
      <c r="I313" t="s">
        <v>15</v>
      </c>
      <c r="J313" t="s">
        <v>15</v>
      </c>
    </row>
    <row r="314" spans="1:10">
      <c r="A314" t="s">
        <v>479</v>
      </c>
      <c r="B314" t="s">
        <v>475</v>
      </c>
      <c r="C314" t="s">
        <v>50</v>
      </c>
      <c r="D314" s="1">
        <v>15.33</v>
      </c>
      <c r="E314" s="2">
        <v>5.45</v>
      </c>
      <c r="F314" s="2">
        <v>83.55</v>
      </c>
      <c r="G314" t="s">
        <v>477</v>
      </c>
      <c r="H314">
        <f ca="1">IF(83.55&lt;&gt;83.55,0,0)</f>
        <v>0</v>
      </c>
      <c r="I314" t="s">
        <v>15</v>
      </c>
      <c r="J314" t="s">
        <v>15</v>
      </c>
    </row>
    <row r="315" spans="1:10">
      <c r="A315" t="s">
        <v>480</v>
      </c>
      <c r="B315" t="s">
        <v>475</v>
      </c>
      <c r="C315" t="s">
        <v>481</v>
      </c>
      <c r="D315" s="1">
        <v>15.32</v>
      </c>
      <c r="E315" s="2">
        <v>3.25</v>
      </c>
      <c r="F315" s="2">
        <v>49.79</v>
      </c>
      <c r="G315" t="s">
        <v>477</v>
      </c>
      <c r="H315">
        <f ca="1">IF(49.79&lt;&gt;49.79,0,0)</f>
        <v>0</v>
      </c>
      <c r="I315" t="s">
        <v>15</v>
      </c>
      <c r="J315" t="s">
        <v>15</v>
      </c>
    </row>
    <row r="316" spans="1:10">
      <c r="A316" t="s">
        <v>482</v>
      </c>
      <c r="B316" t="s">
        <v>475</v>
      </c>
      <c r="C316" t="s">
        <v>483</v>
      </c>
      <c r="D316" s="1">
        <v>15.37</v>
      </c>
      <c r="E316" s="2">
        <v>7.6</v>
      </c>
      <c r="F316" s="2">
        <v>116.81</v>
      </c>
      <c r="G316" t="s">
        <v>477</v>
      </c>
      <c r="H316">
        <f ca="1">IF(116.81&lt;&gt;116.81,0,0)</f>
        <v>0</v>
      </c>
      <c r="I316" t="s">
        <v>15</v>
      </c>
      <c r="J316" t="s">
        <v>15</v>
      </c>
    </row>
    <row r="317" spans="1:10">
      <c r="A317" t="s">
        <v>484</v>
      </c>
      <c r="B317" t="s">
        <v>475</v>
      </c>
      <c r="C317" t="s">
        <v>485</v>
      </c>
      <c r="D317" s="1">
        <v>15.35</v>
      </c>
      <c r="E317" s="2">
        <v>7.85</v>
      </c>
      <c r="F317" s="2">
        <v>120.5</v>
      </c>
      <c r="G317" t="s">
        <v>477</v>
      </c>
      <c r="H317">
        <f ca="1">IF(120.5&lt;&gt;120.5,0,0)</f>
        <v>0</v>
      </c>
      <c r="I317" t="s">
        <v>15</v>
      </c>
      <c r="J317" t="s">
        <v>15</v>
      </c>
    </row>
    <row r="318" spans="1:10">
      <c r="A318" t="s">
        <v>486</v>
      </c>
      <c r="B318" t="s">
        <v>475</v>
      </c>
      <c r="C318" t="s">
        <v>50</v>
      </c>
      <c r="D318" s="1">
        <v>15.33</v>
      </c>
      <c r="E318" s="2">
        <v>5.45</v>
      </c>
      <c r="F318" s="2">
        <v>83.55</v>
      </c>
      <c r="G318" t="s">
        <v>477</v>
      </c>
      <c r="H318">
        <f ca="1">IF(83.55&lt;&gt;83.55,0,0)</f>
        <v>0</v>
      </c>
      <c r="I318" t="s">
        <v>15</v>
      </c>
      <c r="J318" t="s">
        <v>15</v>
      </c>
    </row>
    <row r="319" spans="1:10">
      <c r="A319" t="s">
        <v>487</v>
      </c>
      <c r="B319" t="s">
        <v>475</v>
      </c>
      <c r="C319" t="s">
        <v>41</v>
      </c>
      <c r="D319" s="1">
        <v>15.32</v>
      </c>
      <c r="E319" s="2">
        <v>3.45</v>
      </c>
      <c r="F319" s="2">
        <v>52.85</v>
      </c>
      <c r="G319" t="s">
        <v>477</v>
      </c>
      <c r="H319">
        <f ca="1">IF(52.85&lt;&gt;52.85,0,0)</f>
        <v>0</v>
      </c>
      <c r="I319" t="s">
        <v>15</v>
      </c>
      <c r="J319" t="s">
        <v>15</v>
      </c>
    </row>
    <row r="320" spans="1:10">
      <c r="A320" t="s">
        <v>488</v>
      </c>
      <c r="B320" t="s">
        <v>475</v>
      </c>
      <c r="C320" t="s">
        <v>41</v>
      </c>
      <c r="D320" s="1">
        <v>15.27</v>
      </c>
      <c r="E320" s="2">
        <v>3.45</v>
      </c>
      <c r="F320" s="2">
        <v>52.68</v>
      </c>
      <c r="G320" t="s">
        <v>477</v>
      </c>
      <c r="H320">
        <f ca="1">IF(52.68&lt;&gt;52.68,0,0)</f>
        <v>0</v>
      </c>
      <c r="I320" t="s">
        <v>15</v>
      </c>
      <c r="J320" t="s">
        <v>15</v>
      </c>
    </row>
    <row r="321" spans="1:10">
      <c r="A321" t="s">
        <v>489</v>
      </c>
      <c r="B321" t="s">
        <v>475</v>
      </c>
      <c r="C321" t="s">
        <v>490</v>
      </c>
      <c r="D321" s="1">
        <v>15.43</v>
      </c>
      <c r="E321" s="2">
        <v>5.45</v>
      </c>
      <c r="F321" s="2">
        <v>84.09</v>
      </c>
      <c r="G321" t="s">
        <v>477</v>
      </c>
      <c r="H321">
        <f ca="1">IF(84.09&lt;&gt;84.09,0,0)</f>
        <v>0</v>
      </c>
      <c r="I321" t="s">
        <v>15</v>
      </c>
      <c r="J321" t="s">
        <v>15</v>
      </c>
    </row>
    <row r="322" spans="1:10">
      <c r="A322" t="s">
        <v>491</v>
      </c>
      <c r="B322" t="s">
        <v>475</v>
      </c>
      <c r="C322" t="s">
        <v>492</v>
      </c>
      <c r="D322" s="1">
        <v>15.48</v>
      </c>
      <c r="E322" s="2">
        <v>5</v>
      </c>
      <c r="F322" s="2">
        <v>77.4</v>
      </c>
      <c r="G322" t="s">
        <v>477</v>
      </c>
      <c r="H322">
        <f ca="1">IF(77.4&lt;&gt;77.4,0,0)</f>
        <v>0</v>
      </c>
      <c r="I322" t="s">
        <v>15</v>
      </c>
      <c r="J322" t="s">
        <v>15</v>
      </c>
    </row>
    <row r="323" spans="1:10">
      <c r="A323" t="s">
        <v>493</v>
      </c>
      <c r="B323" t="s">
        <v>475</v>
      </c>
      <c r="C323" t="s">
        <v>494</v>
      </c>
      <c r="D323" s="1">
        <v>15.4</v>
      </c>
      <c r="E323" s="2">
        <v>5.2</v>
      </c>
      <c r="F323" s="2">
        <v>80.08</v>
      </c>
      <c r="G323" t="s">
        <v>477</v>
      </c>
      <c r="H323">
        <f ca="1">IF(80.08&lt;&gt;80.08,0,0)</f>
        <v>0</v>
      </c>
      <c r="I323" t="s">
        <v>15</v>
      </c>
      <c r="J323" t="s">
        <v>15</v>
      </c>
    </row>
    <row r="324" spans="1:10">
      <c r="A324" t="s">
        <v>495</v>
      </c>
      <c r="B324" t="s">
        <v>475</v>
      </c>
      <c r="C324" t="s">
        <v>496</v>
      </c>
      <c r="D324" s="1">
        <v>15.5</v>
      </c>
      <c r="E324" s="2">
        <v>3.45</v>
      </c>
      <c r="F324" s="2">
        <v>53.48</v>
      </c>
      <c r="G324" t="s">
        <v>477</v>
      </c>
      <c r="H324">
        <f ca="1">IF(53.48&lt;&gt;53.48,0,0)</f>
        <v>0</v>
      </c>
      <c r="I324" t="s">
        <v>15</v>
      </c>
      <c r="J324" t="s">
        <v>15</v>
      </c>
    </row>
    <row r="325" spans="1:10">
      <c r="A325" t="s">
        <v>497</v>
      </c>
      <c r="B325" t="s">
        <v>475</v>
      </c>
      <c r="C325" t="s">
        <v>498</v>
      </c>
      <c r="D325" s="1">
        <v>16.77</v>
      </c>
      <c r="E325" s="2">
        <v>5.2</v>
      </c>
      <c r="F325" s="2">
        <v>87.2</v>
      </c>
      <c r="G325" t="s">
        <v>477</v>
      </c>
      <c r="H325">
        <f ca="1">IF(87.2&lt;&gt;87.2,0,0)</f>
        <v>0</v>
      </c>
      <c r="I325" t="s">
        <v>15</v>
      </c>
      <c r="J325" t="s">
        <v>15</v>
      </c>
    </row>
    <row r="326" spans="1:10">
      <c r="A326" t="s">
        <v>499</v>
      </c>
      <c r="B326" t="s">
        <v>500</v>
      </c>
      <c r="C326" t="s">
        <v>501</v>
      </c>
      <c r="D326" s="1">
        <v>18.97</v>
      </c>
      <c r="E326" s="2">
        <v>6.15</v>
      </c>
      <c r="F326" s="2">
        <v>116.67</v>
      </c>
      <c r="G326" t="s">
        <v>502</v>
      </c>
      <c r="H326">
        <f ca="1">IF(116.67&lt;&gt;116.67,0,0)</f>
        <v>0</v>
      </c>
      <c r="I326" t="s">
        <v>15</v>
      </c>
      <c r="J326" t="s">
        <v>15</v>
      </c>
    </row>
    <row r="327" spans="1:10">
      <c r="A327" t="s">
        <v>503</v>
      </c>
      <c r="B327" t="s">
        <v>500</v>
      </c>
      <c r="C327" t="s">
        <v>504</v>
      </c>
      <c r="D327" s="1">
        <v>18.78</v>
      </c>
      <c r="E327" s="2">
        <v>5.5</v>
      </c>
      <c r="F327" s="2">
        <v>103.29</v>
      </c>
      <c r="G327" t="s">
        <v>502</v>
      </c>
      <c r="H327">
        <f ca="1">IF(103.29&lt;&gt;103.29,0,0)</f>
        <v>0</v>
      </c>
      <c r="I327" t="s">
        <v>15</v>
      </c>
      <c r="J327" t="s">
        <v>15</v>
      </c>
    </row>
    <row r="328" spans="1:10">
      <c r="A328" t="s">
        <v>505</v>
      </c>
      <c r="B328" t="s">
        <v>500</v>
      </c>
      <c r="C328" t="s">
        <v>245</v>
      </c>
      <c r="D328" s="1">
        <v>18.92</v>
      </c>
      <c r="E328" s="2">
        <v>4.05</v>
      </c>
      <c r="F328" s="2">
        <v>76.63</v>
      </c>
      <c r="G328" t="s">
        <v>502</v>
      </c>
      <c r="H328">
        <f ca="1">IF(76.63&lt;&gt;76.63,0,0)</f>
        <v>0</v>
      </c>
      <c r="I328" t="s">
        <v>15</v>
      </c>
      <c r="J328" t="s">
        <v>15</v>
      </c>
    </row>
    <row r="329" spans="1:10">
      <c r="A329" t="s">
        <v>506</v>
      </c>
      <c r="B329" t="s">
        <v>500</v>
      </c>
      <c r="C329" t="s">
        <v>315</v>
      </c>
      <c r="D329" s="1">
        <v>18.87</v>
      </c>
      <c r="E329" s="2">
        <v>4.9</v>
      </c>
      <c r="F329" s="2">
        <v>92.46</v>
      </c>
      <c r="G329" t="s">
        <v>502</v>
      </c>
      <c r="H329">
        <f ca="1">IF(92.46&lt;&gt;92.46,0,0)</f>
        <v>0</v>
      </c>
      <c r="I329" t="s">
        <v>15</v>
      </c>
      <c r="J329" t="s">
        <v>15</v>
      </c>
    </row>
    <row r="330" spans="1:10">
      <c r="A330" t="s">
        <v>507</v>
      </c>
      <c r="B330" t="s">
        <v>500</v>
      </c>
      <c r="C330" t="s">
        <v>327</v>
      </c>
      <c r="D330" s="1">
        <v>18.74</v>
      </c>
      <c r="E330" s="2">
        <v>8</v>
      </c>
      <c r="F330" s="2">
        <v>149.92</v>
      </c>
      <c r="G330" t="s">
        <v>502</v>
      </c>
      <c r="H330">
        <f ca="1">IF(149.92&lt;&gt;149.92,0,0)</f>
        <v>0</v>
      </c>
      <c r="I330" t="s">
        <v>15</v>
      </c>
      <c r="J330" t="s">
        <v>15</v>
      </c>
    </row>
    <row r="331" spans="1:10">
      <c r="A331" t="s">
        <v>508</v>
      </c>
      <c r="B331" t="s">
        <v>500</v>
      </c>
      <c r="C331" t="s">
        <v>332</v>
      </c>
      <c r="D331" s="1">
        <v>18.83</v>
      </c>
      <c r="E331" s="2">
        <v>3.25</v>
      </c>
      <c r="F331" s="2">
        <v>61.2</v>
      </c>
      <c r="G331" t="s">
        <v>502</v>
      </c>
      <c r="H331">
        <f ca="1">IF(61.2&lt;&gt;61.2,0,0)</f>
        <v>0</v>
      </c>
      <c r="I331" t="s">
        <v>15</v>
      </c>
      <c r="J331" t="s">
        <v>15</v>
      </c>
    </row>
    <row r="332" spans="1:10">
      <c r="A332" t="s">
        <v>509</v>
      </c>
      <c r="B332" t="s">
        <v>500</v>
      </c>
      <c r="C332" t="s">
        <v>336</v>
      </c>
      <c r="D332" s="1">
        <v>18.8</v>
      </c>
      <c r="E332" s="2">
        <v>4.7</v>
      </c>
      <c r="F332" s="2">
        <v>88.36</v>
      </c>
      <c r="G332" t="s">
        <v>502</v>
      </c>
      <c r="H332">
        <f ca="1">IF(88.36&lt;&gt;88.36,0,0)</f>
        <v>0</v>
      </c>
      <c r="I332" t="s">
        <v>15</v>
      </c>
      <c r="J332" t="s">
        <v>15</v>
      </c>
    </row>
    <row r="333" spans="1:10">
      <c r="A333" t="s">
        <v>510</v>
      </c>
      <c r="B333" t="s">
        <v>500</v>
      </c>
      <c r="C333" t="s">
        <v>313</v>
      </c>
      <c r="D333" s="1">
        <v>18.89</v>
      </c>
      <c r="E333" s="2">
        <v>4.9</v>
      </c>
      <c r="F333" s="2">
        <v>92.56</v>
      </c>
      <c r="G333" t="s">
        <v>502</v>
      </c>
      <c r="H333">
        <f ca="1">IF(92.56&lt;&gt;92.56,0,0)</f>
        <v>0</v>
      </c>
      <c r="I333" t="s">
        <v>15</v>
      </c>
      <c r="J333" t="s">
        <v>15</v>
      </c>
    </row>
    <row r="334" spans="1:10">
      <c r="A334" t="s">
        <v>511</v>
      </c>
      <c r="B334" t="s">
        <v>500</v>
      </c>
      <c r="C334" t="s">
        <v>332</v>
      </c>
      <c r="D334" s="1">
        <v>18.83</v>
      </c>
      <c r="E334" s="2">
        <v>3.25</v>
      </c>
      <c r="F334" s="2">
        <v>61.2</v>
      </c>
      <c r="G334" t="s">
        <v>502</v>
      </c>
      <c r="H334">
        <f ca="1">IF(61.2&lt;&gt;61.2,0,0)</f>
        <v>0</v>
      </c>
      <c r="I334" t="s">
        <v>15</v>
      </c>
      <c r="J334" t="s">
        <v>15</v>
      </c>
    </row>
    <row r="335" spans="1:10">
      <c r="A335" t="s">
        <v>512</v>
      </c>
      <c r="B335" t="s">
        <v>500</v>
      </c>
      <c r="C335" t="s">
        <v>513</v>
      </c>
      <c r="D335" s="1">
        <v>18.84</v>
      </c>
      <c r="E335" s="2">
        <v>4.9</v>
      </c>
      <c r="F335" s="2">
        <v>92.32</v>
      </c>
      <c r="G335" t="s">
        <v>502</v>
      </c>
      <c r="H335">
        <f ca="1">IF(92.32&lt;&gt;92.32,0,0)</f>
        <v>0</v>
      </c>
      <c r="I335" t="s">
        <v>15</v>
      </c>
      <c r="J335" t="s">
        <v>15</v>
      </c>
    </row>
    <row r="336" spans="1:10">
      <c r="A336" t="s">
        <v>514</v>
      </c>
      <c r="B336" t="s">
        <v>515</v>
      </c>
      <c r="C336" t="s">
        <v>243</v>
      </c>
      <c r="D336" s="1">
        <v>23.34</v>
      </c>
      <c r="E336" s="2">
        <v>8</v>
      </c>
      <c r="F336" s="2">
        <v>186.72</v>
      </c>
      <c r="G336" t="s">
        <v>516</v>
      </c>
      <c r="H336">
        <f ca="1">IF(186.72&lt;&gt;186.72,0,0)</f>
        <v>0</v>
      </c>
      <c r="I336" t="s">
        <v>15</v>
      </c>
      <c r="J336" t="s">
        <v>15</v>
      </c>
    </row>
    <row r="337" spans="1:10">
      <c r="A337" t="s">
        <v>517</v>
      </c>
      <c r="B337" t="s">
        <v>515</v>
      </c>
      <c r="C337" t="s">
        <v>25</v>
      </c>
      <c r="D337" s="1">
        <v>23.45</v>
      </c>
      <c r="E337" s="2">
        <v>5.7</v>
      </c>
      <c r="F337" s="2">
        <v>133.67</v>
      </c>
      <c r="G337" t="s">
        <v>516</v>
      </c>
      <c r="H337">
        <f ca="1">IF(133.67&lt;&gt;133.66,0.009999999999990905,0)</f>
        <v>0</v>
      </c>
      <c r="I337" t="s">
        <v>15</v>
      </c>
      <c r="J337" t="s">
        <v>15</v>
      </c>
    </row>
    <row r="338" spans="1:10">
      <c r="A338" t="s">
        <v>518</v>
      </c>
      <c r="B338" t="s">
        <v>515</v>
      </c>
      <c r="C338" t="s">
        <v>19</v>
      </c>
      <c r="D338" s="1">
        <v>23.58</v>
      </c>
      <c r="E338" s="2">
        <v>7.8</v>
      </c>
      <c r="F338" s="2">
        <v>183.92</v>
      </c>
      <c r="G338" t="s">
        <v>516</v>
      </c>
      <c r="H338">
        <f ca="1">IF(183.92&lt;&gt;183.92,0,0)</f>
        <v>0</v>
      </c>
      <c r="I338" t="s">
        <v>15</v>
      </c>
      <c r="J338" t="s">
        <v>15</v>
      </c>
    </row>
    <row r="339" spans="1:10">
      <c r="A339" t="s">
        <v>519</v>
      </c>
      <c r="B339" t="s">
        <v>515</v>
      </c>
      <c r="C339" t="s">
        <v>243</v>
      </c>
      <c r="D339" s="1">
        <v>23.44</v>
      </c>
      <c r="E339" s="2">
        <v>8</v>
      </c>
      <c r="F339" s="2">
        <v>187.52</v>
      </c>
      <c r="G339" t="s">
        <v>516</v>
      </c>
      <c r="H339">
        <f ca="1">IF(187.52&lt;&gt;187.52,0,0)</f>
        <v>0</v>
      </c>
      <c r="I339" t="s">
        <v>15</v>
      </c>
      <c r="J339" t="s">
        <v>15</v>
      </c>
    </row>
    <row r="340" spans="1:10">
      <c r="A340" t="s">
        <v>520</v>
      </c>
      <c r="B340" t="s">
        <v>515</v>
      </c>
      <c r="C340" t="s">
        <v>243</v>
      </c>
      <c r="D340" s="1">
        <v>23.37</v>
      </c>
      <c r="E340" s="2">
        <v>8</v>
      </c>
      <c r="F340" s="2">
        <v>186.96</v>
      </c>
      <c r="G340" t="s">
        <v>516</v>
      </c>
      <c r="H340">
        <f ca="1">IF(186.96&lt;&gt;186.96,0,0)</f>
        <v>0</v>
      </c>
      <c r="I340" t="s">
        <v>15</v>
      </c>
      <c r="J340" t="s">
        <v>15</v>
      </c>
    </row>
    <row r="341" spans="1:10">
      <c r="A341" t="s">
        <v>521</v>
      </c>
      <c r="B341" t="s">
        <v>515</v>
      </c>
      <c r="C341" t="s">
        <v>243</v>
      </c>
      <c r="D341" s="1">
        <v>23.62</v>
      </c>
      <c r="E341" s="2">
        <v>8</v>
      </c>
      <c r="F341" s="2">
        <v>188.96</v>
      </c>
      <c r="G341" t="s">
        <v>516</v>
      </c>
      <c r="H341">
        <f ca="1">IF(188.96&lt;&gt;188.96,0,0)</f>
        <v>0</v>
      </c>
      <c r="I341" t="s">
        <v>15</v>
      </c>
      <c r="J341" t="s">
        <v>15</v>
      </c>
    </row>
    <row r="342" spans="1:10">
      <c r="A342" t="s">
        <v>522</v>
      </c>
      <c r="B342" t="s">
        <v>515</v>
      </c>
      <c r="C342" t="s">
        <v>504</v>
      </c>
      <c r="D342" s="1">
        <v>23.33</v>
      </c>
      <c r="E342" s="2">
        <v>5.5</v>
      </c>
      <c r="F342" s="2">
        <v>128.32</v>
      </c>
      <c r="G342" t="s">
        <v>516</v>
      </c>
      <c r="H342">
        <f ca="1">IF(128.32&lt;&gt;128.32,0,0)</f>
        <v>0</v>
      </c>
      <c r="I342" t="s">
        <v>15</v>
      </c>
      <c r="J342" t="s">
        <v>15</v>
      </c>
    </row>
    <row r="343" spans="1:10">
      <c r="A343" t="s">
        <v>523</v>
      </c>
      <c r="B343" t="s">
        <v>515</v>
      </c>
      <c r="C343" t="s">
        <v>243</v>
      </c>
      <c r="D343" s="1">
        <v>23.29</v>
      </c>
      <c r="E343" s="2">
        <v>8</v>
      </c>
      <c r="F343" s="2">
        <v>186.32</v>
      </c>
      <c r="G343" t="s">
        <v>516</v>
      </c>
      <c r="H343">
        <f ca="1">IF(186.32&lt;&gt;186.32,0,0)</f>
        <v>0</v>
      </c>
      <c r="I343" t="s">
        <v>15</v>
      </c>
      <c r="J343" t="s">
        <v>15</v>
      </c>
    </row>
    <row r="344" spans="1:10">
      <c r="A344" t="s">
        <v>524</v>
      </c>
      <c r="B344" t="s">
        <v>515</v>
      </c>
      <c r="C344" t="s">
        <v>241</v>
      </c>
      <c r="D344" s="1">
        <v>23.3</v>
      </c>
      <c r="E344" s="2">
        <v>4.2</v>
      </c>
      <c r="F344" s="2">
        <v>97.86</v>
      </c>
      <c r="G344" t="s">
        <v>516</v>
      </c>
      <c r="H344">
        <f ca="1">IF(97.86&lt;&gt;97.86,0,0)</f>
        <v>0</v>
      </c>
      <c r="I344" t="s">
        <v>15</v>
      </c>
      <c r="J344" t="s">
        <v>15</v>
      </c>
    </row>
    <row r="345" spans="1:10">
      <c r="A345" t="s">
        <v>525</v>
      </c>
      <c r="B345" t="s">
        <v>515</v>
      </c>
      <c r="C345" t="s">
        <v>327</v>
      </c>
      <c r="D345" s="1">
        <v>23.32</v>
      </c>
      <c r="E345" s="2">
        <v>8</v>
      </c>
      <c r="F345" s="2">
        <v>186.56</v>
      </c>
      <c r="G345" t="s">
        <v>516</v>
      </c>
      <c r="H345">
        <f ca="1">IF(186.56&lt;&gt;186.56,0,0)</f>
        <v>0</v>
      </c>
      <c r="I345" t="s">
        <v>15</v>
      </c>
      <c r="J345" t="s">
        <v>15</v>
      </c>
    </row>
    <row r="346" spans="1:10">
      <c r="A346" t="s">
        <v>526</v>
      </c>
      <c r="B346" t="s">
        <v>515</v>
      </c>
      <c r="C346" t="s">
        <v>243</v>
      </c>
      <c r="D346" s="1">
        <v>23.45</v>
      </c>
      <c r="E346" s="2">
        <v>8</v>
      </c>
      <c r="F346" s="2">
        <v>187.6</v>
      </c>
      <c r="G346" t="s">
        <v>516</v>
      </c>
      <c r="H346">
        <f ca="1">IF(187.6&lt;&gt;187.6,0,0)</f>
        <v>0</v>
      </c>
      <c r="I346" t="s">
        <v>15</v>
      </c>
      <c r="J346" t="s">
        <v>15</v>
      </c>
    </row>
    <row r="347" spans="1:10">
      <c r="A347" t="s">
        <v>527</v>
      </c>
      <c r="B347" t="s">
        <v>515</v>
      </c>
      <c r="C347" t="s">
        <v>243</v>
      </c>
      <c r="D347" s="1">
        <v>23.44</v>
      </c>
      <c r="E347" s="2">
        <v>8</v>
      </c>
      <c r="F347" s="2">
        <v>187.52</v>
      </c>
      <c r="G347" t="s">
        <v>516</v>
      </c>
      <c r="H347">
        <f ca="1">IF(187.52&lt;&gt;187.52,0,0)</f>
        <v>0</v>
      </c>
      <c r="I347" t="s">
        <v>15</v>
      </c>
      <c r="J347" t="s">
        <v>15</v>
      </c>
    </row>
    <row r="348" spans="1:10">
      <c r="A348" t="s">
        <v>528</v>
      </c>
      <c r="B348" t="s">
        <v>515</v>
      </c>
      <c r="C348" t="s">
        <v>327</v>
      </c>
      <c r="D348" s="1">
        <v>23.39</v>
      </c>
      <c r="E348" s="2">
        <v>8</v>
      </c>
      <c r="F348" s="2">
        <v>187.12</v>
      </c>
      <c r="G348" t="s">
        <v>516</v>
      </c>
      <c r="H348">
        <f ca="1">IF(187.12&lt;&gt;187.12,0,0)</f>
        <v>0</v>
      </c>
      <c r="I348" t="s">
        <v>15</v>
      </c>
      <c r="J348" t="s">
        <v>15</v>
      </c>
    </row>
    <row r="349" spans="1:10">
      <c r="A349" t="s">
        <v>529</v>
      </c>
      <c r="B349" t="s">
        <v>515</v>
      </c>
      <c r="C349" t="s">
        <v>243</v>
      </c>
      <c r="D349" s="1">
        <v>23.31</v>
      </c>
      <c r="E349" s="2">
        <v>8</v>
      </c>
      <c r="F349" s="2">
        <v>186.48</v>
      </c>
      <c r="G349" t="s">
        <v>516</v>
      </c>
      <c r="H349">
        <f ca="1">IF(186.48&lt;&gt;186.48,0,0)</f>
        <v>0</v>
      </c>
      <c r="I349" t="s">
        <v>15</v>
      </c>
      <c r="J349" t="s">
        <v>15</v>
      </c>
    </row>
    <row r="350" spans="1:10">
      <c r="A350" t="s">
        <v>530</v>
      </c>
      <c r="B350" t="s">
        <v>531</v>
      </c>
      <c r="C350" t="s">
        <v>72</v>
      </c>
      <c r="D350" s="1">
        <v>16.37</v>
      </c>
      <c r="E350" s="2">
        <v>4.7</v>
      </c>
      <c r="F350" s="2">
        <v>76.94</v>
      </c>
      <c r="G350" t="s">
        <v>532</v>
      </c>
      <c r="H350">
        <f ca="1">IF(76.94&lt;&gt;76.94,0,0)</f>
        <v>0</v>
      </c>
      <c r="I350" t="s">
        <v>15</v>
      </c>
      <c r="J350" t="s">
        <v>15</v>
      </c>
    </row>
    <row r="351" spans="1:10">
      <c r="A351" t="s">
        <v>533</v>
      </c>
      <c r="B351" t="s">
        <v>531</v>
      </c>
      <c r="C351" t="s">
        <v>534</v>
      </c>
      <c r="D351" s="1">
        <v>16.46</v>
      </c>
      <c r="E351" s="2">
        <v>5.65</v>
      </c>
      <c r="F351" s="2">
        <v>93</v>
      </c>
      <c r="G351" t="s">
        <v>532</v>
      </c>
      <c r="H351">
        <f ca="1">IF(93&lt;&gt;93,0,0)</f>
        <v>0</v>
      </c>
      <c r="I351" t="s">
        <v>15</v>
      </c>
      <c r="J351" t="s">
        <v>15</v>
      </c>
    </row>
    <row r="352" spans="1:10">
      <c r="A352" t="s">
        <v>535</v>
      </c>
      <c r="B352" t="s">
        <v>531</v>
      </c>
      <c r="C352" t="s">
        <v>536</v>
      </c>
      <c r="D352" s="1">
        <v>16.41</v>
      </c>
      <c r="E352" s="2">
        <v>6.7</v>
      </c>
      <c r="F352" s="2">
        <v>109.95</v>
      </c>
      <c r="G352" t="s">
        <v>532</v>
      </c>
      <c r="H352">
        <f ca="1">IF(109.95&lt;&gt;109.95,0,0)</f>
        <v>0</v>
      </c>
      <c r="I352" t="s">
        <v>15</v>
      </c>
      <c r="J352" t="s">
        <v>15</v>
      </c>
    </row>
    <row r="353" spans="1:10">
      <c r="A353" t="s">
        <v>537</v>
      </c>
      <c r="B353" t="s">
        <v>531</v>
      </c>
      <c r="C353" t="s">
        <v>387</v>
      </c>
      <c r="D353" s="1">
        <v>1</v>
      </c>
      <c r="E353" s="2">
        <v>145</v>
      </c>
      <c r="F353" s="2">
        <v>145</v>
      </c>
      <c r="G353" t="s">
        <v>532</v>
      </c>
      <c r="H353">
        <f ca="1">IF(145&lt;&gt;145,0,0)</f>
        <v>0</v>
      </c>
      <c r="I353" t="s">
        <v>15</v>
      </c>
      <c r="J353" t="s">
        <v>15</v>
      </c>
    </row>
    <row r="354" spans="1:10">
      <c r="A354" t="s">
        <v>538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>
        <f ca="1">IF(145&lt;&gt;145,0,0)</f>
        <v>0</v>
      </c>
      <c r="I354" t="s">
        <v>15</v>
      </c>
      <c r="J354" t="s">
        <v>15</v>
      </c>
    </row>
    <row r="355" spans="1:10">
      <c r="A355" t="s">
        <v>539</v>
      </c>
      <c r="B355" t="s">
        <v>531</v>
      </c>
      <c r="C355" t="s">
        <v>70</v>
      </c>
      <c r="D355" s="1">
        <v>16.82</v>
      </c>
      <c r="E355" s="2">
        <v>6.2</v>
      </c>
      <c r="F355" s="2">
        <v>104.28</v>
      </c>
      <c r="G355" t="s">
        <v>532</v>
      </c>
      <c r="H355">
        <f ca="1">IF(104.28&lt;&gt;104.28,0,0)</f>
        <v>0</v>
      </c>
      <c r="I355" t="s">
        <v>15</v>
      </c>
      <c r="J355" t="s">
        <v>15</v>
      </c>
    </row>
    <row r="356" spans="1:10">
      <c r="A356" t="s">
        <v>540</v>
      </c>
      <c r="B356" t="s">
        <v>531</v>
      </c>
      <c r="C356" t="s">
        <v>541</v>
      </c>
      <c r="D356" s="1">
        <v>16.93</v>
      </c>
      <c r="E356" s="2">
        <v>6.2</v>
      </c>
      <c r="F356" s="2">
        <v>104.97</v>
      </c>
      <c r="G356" t="s">
        <v>532</v>
      </c>
      <c r="H356">
        <f ca="1">IF(104.97&lt;&gt;104.97,0,0)</f>
        <v>0</v>
      </c>
      <c r="I356" t="s">
        <v>15</v>
      </c>
      <c r="J356" t="s">
        <v>15</v>
      </c>
    </row>
    <row r="357" spans="1:10">
      <c r="A357" t="s">
        <v>542</v>
      </c>
      <c r="B357" t="s">
        <v>531</v>
      </c>
      <c r="C357" t="s">
        <v>72</v>
      </c>
      <c r="D357" s="1">
        <v>16.82</v>
      </c>
      <c r="E357" s="2">
        <v>4.7</v>
      </c>
      <c r="F357" s="2">
        <v>79.05</v>
      </c>
      <c r="G357" t="s">
        <v>532</v>
      </c>
      <c r="H357">
        <f ca="1">IF(79.05&lt;&gt;79.05,0,0)</f>
        <v>0</v>
      </c>
      <c r="I357" t="s">
        <v>15</v>
      </c>
      <c r="J357" t="s">
        <v>15</v>
      </c>
    </row>
    <row r="358" spans="1:10">
      <c r="A358" t="s">
        <v>543</v>
      </c>
      <c r="B358" t="s">
        <v>531</v>
      </c>
      <c r="C358" t="s">
        <v>70</v>
      </c>
      <c r="D358" s="1">
        <v>16.51</v>
      </c>
      <c r="E358" s="2">
        <v>6.2</v>
      </c>
      <c r="F358" s="2">
        <v>102.36</v>
      </c>
      <c r="G358" t="s">
        <v>532</v>
      </c>
      <c r="H358">
        <f ca="1">IF(102.36&lt;&gt;102.36,0,0)</f>
        <v>0</v>
      </c>
      <c r="I358" t="s">
        <v>15</v>
      </c>
      <c r="J358" t="s">
        <v>15</v>
      </c>
    </row>
    <row r="359" spans="1:10">
      <c r="A359" t="s">
        <v>544</v>
      </c>
      <c r="B359" t="s">
        <v>531</v>
      </c>
      <c r="C359" t="s">
        <v>72</v>
      </c>
      <c r="D359" s="1">
        <v>16.52</v>
      </c>
      <c r="E359" s="2">
        <v>4.7</v>
      </c>
      <c r="F359" s="2">
        <v>77.64</v>
      </c>
      <c r="G359" t="s">
        <v>532</v>
      </c>
      <c r="H359">
        <f ca="1">IF(77.64&lt;&gt;77.64,0,0)</f>
        <v>0</v>
      </c>
      <c r="I359" t="s">
        <v>15</v>
      </c>
      <c r="J359" t="s">
        <v>15</v>
      </c>
    </row>
    <row r="360" spans="1:10">
      <c r="A360" t="s">
        <v>545</v>
      </c>
      <c r="B360" t="s">
        <v>531</v>
      </c>
      <c r="C360" t="s">
        <v>72</v>
      </c>
      <c r="D360" s="1">
        <v>16.4</v>
      </c>
      <c r="E360" s="2">
        <v>4.7</v>
      </c>
      <c r="F360" s="2">
        <v>77.08</v>
      </c>
      <c r="G360" t="s">
        <v>532</v>
      </c>
      <c r="H360">
        <f ca="1">IF(77.08&lt;&gt;77.08,0,0)</f>
        <v>0</v>
      </c>
      <c r="I360" t="s">
        <v>15</v>
      </c>
      <c r="J360" t="s">
        <v>15</v>
      </c>
    </row>
    <row r="361" spans="1:10">
      <c r="A361" t="s">
        <v>546</v>
      </c>
      <c r="B361" t="s">
        <v>531</v>
      </c>
      <c r="C361" t="s">
        <v>387</v>
      </c>
      <c r="D361" s="1">
        <v>16.49</v>
      </c>
      <c r="E361" s="2">
        <v>8.25</v>
      </c>
      <c r="F361" s="2">
        <v>136.04</v>
      </c>
      <c r="G361" t="s">
        <v>532</v>
      </c>
      <c r="H361">
        <f ca="1">IF(136.04&lt;&gt;136.04,0,0)</f>
        <v>0</v>
      </c>
      <c r="I361" t="s">
        <v>15</v>
      </c>
      <c r="J361" t="s">
        <v>15</v>
      </c>
    </row>
    <row r="362" spans="1:10">
      <c r="A362" t="s">
        <v>547</v>
      </c>
      <c r="B362" t="s">
        <v>531</v>
      </c>
      <c r="C362" t="s">
        <v>387</v>
      </c>
      <c r="D362" s="1">
        <v>16.46</v>
      </c>
      <c r="E362" s="2">
        <v>8.25</v>
      </c>
      <c r="F362" s="2">
        <v>135.8</v>
      </c>
      <c r="G362" t="s">
        <v>532</v>
      </c>
      <c r="H362">
        <f ca="1">IF(135.8&lt;&gt;135.8,0,0)</f>
        <v>0</v>
      </c>
      <c r="I362" t="s">
        <v>15</v>
      </c>
      <c r="J362" t="s">
        <v>15</v>
      </c>
    </row>
    <row r="363" spans="1:10">
      <c r="A363" t="s">
        <v>548</v>
      </c>
      <c r="B363" t="s">
        <v>531</v>
      </c>
      <c r="C363" t="s">
        <v>70</v>
      </c>
      <c r="D363" s="1">
        <v>16.51</v>
      </c>
      <c r="E363" s="2">
        <v>6.2</v>
      </c>
      <c r="F363" s="2">
        <v>102.36</v>
      </c>
      <c r="G363" t="s">
        <v>532</v>
      </c>
      <c r="H363">
        <f ca="1">IF(102.36&lt;&gt;102.36,0,0)</f>
        <v>0</v>
      </c>
      <c r="I363" t="s">
        <v>15</v>
      </c>
      <c r="J363" t="s">
        <v>15</v>
      </c>
    </row>
    <row r="364" spans="1:10">
      <c r="A364" t="s">
        <v>549</v>
      </c>
      <c r="B364" t="s">
        <v>531</v>
      </c>
      <c r="C364" t="s">
        <v>550</v>
      </c>
      <c r="D364" s="1">
        <v>16.22</v>
      </c>
      <c r="E364" s="2">
        <v>3.1</v>
      </c>
      <c r="F364" s="2">
        <v>50.28</v>
      </c>
      <c r="G364" t="s">
        <v>532</v>
      </c>
      <c r="H364">
        <f ca="1">IF(50.28&lt;&gt;50.28,0,0)</f>
        <v>0</v>
      </c>
      <c r="I364" t="s">
        <v>15</v>
      </c>
      <c r="J364" t="s">
        <v>15</v>
      </c>
    </row>
    <row r="365" spans="1:10">
      <c r="A365" t="s">
        <v>551</v>
      </c>
      <c r="B365" t="s">
        <v>531</v>
      </c>
      <c r="C365" t="s">
        <v>70</v>
      </c>
      <c r="D365" s="1">
        <v>16.42</v>
      </c>
      <c r="E365" s="2">
        <v>6.2</v>
      </c>
      <c r="F365" s="2">
        <v>101.8</v>
      </c>
      <c r="G365" t="s">
        <v>532</v>
      </c>
      <c r="H365">
        <f ca="1">IF(101.8&lt;&gt;101.8,0,0)</f>
        <v>0</v>
      </c>
      <c r="I365" t="s">
        <v>15</v>
      </c>
      <c r="J365" t="s">
        <v>15</v>
      </c>
    </row>
    <row r="366" spans="1:10">
      <c r="A366" t="s">
        <v>552</v>
      </c>
      <c r="B366" t="s">
        <v>531</v>
      </c>
      <c r="C366" t="s">
        <v>385</v>
      </c>
      <c r="D366" s="1">
        <v>16.39</v>
      </c>
      <c r="E366" s="2">
        <v>7.45</v>
      </c>
      <c r="F366" s="2">
        <v>122.11</v>
      </c>
      <c r="G366" t="s">
        <v>532</v>
      </c>
      <c r="H366">
        <f ca="1">IF(122.11&lt;&gt;122.11,0,0)</f>
        <v>0</v>
      </c>
      <c r="I366" t="s">
        <v>15</v>
      </c>
      <c r="J366" t="s">
        <v>15</v>
      </c>
    </row>
    <row r="367" spans="1:10">
      <c r="A367" t="s">
        <v>553</v>
      </c>
      <c r="B367" t="s">
        <v>554</v>
      </c>
      <c r="C367" t="s">
        <v>555</v>
      </c>
      <c r="D367" s="1">
        <v>1</v>
      </c>
      <c r="E367" s="2">
        <v>75</v>
      </c>
      <c r="F367" s="2">
        <v>75</v>
      </c>
      <c r="G367" t="s">
        <v>556</v>
      </c>
      <c r="H367">
        <f ca="1">IF(75&lt;&gt;75,0,0)</f>
        <v>0</v>
      </c>
      <c r="I367" t="s">
        <v>15</v>
      </c>
      <c r="J367" t="s">
        <v>15</v>
      </c>
    </row>
    <row r="368" spans="1:10">
      <c r="A368" t="s">
        <v>557</v>
      </c>
      <c r="B368" t="s">
        <v>554</v>
      </c>
      <c r="C368" t="s">
        <v>50</v>
      </c>
      <c r="D368" s="1">
        <v>17.1</v>
      </c>
      <c r="E368" s="2">
        <v>5.45</v>
      </c>
      <c r="F368" s="2">
        <v>93.2</v>
      </c>
      <c r="G368" t="s">
        <v>556</v>
      </c>
      <c r="H368">
        <f ca="1">IF(93.2&lt;&gt;93.2,0,0)</f>
        <v>0</v>
      </c>
      <c r="I368" t="s">
        <v>15</v>
      </c>
      <c r="J368" t="s">
        <v>15</v>
      </c>
    </row>
    <row r="369" spans="1:10">
      <c r="A369" t="s">
        <v>558</v>
      </c>
      <c r="B369" t="s">
        <v>554</v>
      </c>
      <c r="C369" t="s">
        <v>559</v>
      </c>
      <c r="D369" s="1">
        <v>17.39</v>
      </c>
      <c r="E369" s="2">
        <v>3.95</v>
      </c>
      <c r="F369" s="2">
        <v>68.69</v>
      </c>
      <c r="G369" t="s">
        <v>556</v>
      </c>
      <c r="H369">
        <f ca="1">IF(68.69&lt;&gt;68.69,0,0)</f>
        <v>0</v>
      </c>
      <c r="I369" t="s">
        <v>15</v>
      </c>
      <c r="J369" t="s">
        <v>15</v>
      </c>
    </row>
    <row r="370" spans="1:10">
      <c r="A370" t="s">
        <v>560</v>
      </c>
      <c r="B370" t="s">
        <v>554</v>
      </c>
      <c r="C370" t="s">
        <v>50</v>
      </c>
      <c r="D370" s="1">
        <v>17.4</v>
      </c>
      <c r="E370" s="2">
        <v>5.45</v>
      </c>
      <c r="F370" s="2">
        <v>94.83</v>
      </c>
      <c r="G370" t="s">
        <v>556</v>
      </c>
      <c r="H370">
        <f ca="1">IF(94.83&lt;&gt;94.83,0,0)</f>
        <v>0</v>
      </c>
      <c r="I370" t="s">
        <v>15</v>
      </c>
      <c r="J370" t="s">
        <v>15</v>
      </c>
    </row>
    <row r="371" spans="1:10">
      <c r="A371" t="s">
        <v>561</v>
      </c>
      <c r="B371" t="s">
        <v>554</v>
      </c>
      <c r="C371" t="s">
        <v>562</v>
      </c>
      <c r="D371" s="1">
        <v>17.42</v>
      </c>
      <c r="E371" s="2">
        <v>6.15</v>
      </c>
      <c r="F371" s="2">
        <v>107.13</v>
      </c>
      <c r="G371" t="s">
        <v>556</v>
      </c>
      <c r="H371">
        <f ca="1">IF(107.13&lt;&gt;107.13,0,0)</f>
        <v>0</v>
      </c>
      <c r="I371" t="s">
        <v>15</v>
      </c>
      <c r="J371" t="s">
        <v>15</v>
      </c>
    </row>
    <row r="372" spans="1:10">
      <c r="A372" t="s">
        <v>563</v>
      </c>
      <c r="B372" t="s">
        <v>554</v>
      </c>
      <c r="C372" t="s">
        <v>483</v>
      </c>
      <c r="D372" s="1">
        <v>16.82</v>
      </c>
      <c r="E372" s="2">
        <v>7.6</v>
      </c>
      <c r="F372" s="2">
        <v>127.83</v>
      </c>
      <c r="G372" t="s">
        <v>556</v>
      </c>
      <c r="H372">
        <f ca="1">IF(127.83&lt;&gt;127.83,0,0)</f>
        <v>0</v>
      </c>
      <c r="I372" t="s">
        <v>15</v>
      </c>
      <c r="J372" t="s">
        <v>15</v>
      </c>
    </row>
    <row r="373" spans="1:10">
      <c r="A373" t="s">
        <v>564</v>
      </c>
      <c r="B373" t="s">
        <v>554</v>
      </c>
      <c r="C373" t="s">
        <v>53</v>
      </c>
      <c r="D373" s="1">
        <v>16.72</v>
      </c>
      <c r="E373" s="2">
        <v>6.15</v>
      </c>
      <c r="F373" s="2">
        <v>102.83</v>
      </c>
      <c r="G373" t="s">
        <v>556</v>
      </c>
      <c r="H373">
        <f ca="1">IF(102.83&lt;&gt;102.83,0,0)</f>
        <v>0</v>
      </c>
      <c r="I373" t="s">
        <v>15</v>
      </c>
      <c r="J373" t="s">
        <v>15</v>
      </c>
    </row>
    <row r="374" spans="1:10">
      <c r="A374" t="s">
        <v>565</v>
      </c>
      <c r="B374" t="s">
        <v>554</v>
      </c>
      <c r="C374" t="s">
        <v>566</v>
      </c>
      <c r="D374" s="1">
        <v>16.77</v>
      </c>
      <c r="E374" s="2">
        <v>4.3</v>
      </c>
      <c r="F374" s="2">
        <v>72.11</v>
      </c>
      <c r="G374" t="s">
        <v>556</v>
      </c>
      <c r="H374">
        <f ca="1">IF(72.11&lt;&gt;72.11,0,0)</f>
        <v>0</v>
      </c>
      <c r="I374" t="s">
        <v>15</v>
      </c>
      <c r="J374" t="s">
        <v>15</v>
      </c>
    </row>
    <row r="375" spans="1:10">
      <c r="A375" t="s">
        <v>567</v>
      </c>
      <c r="B375" t="s">
        <v>554</v>
      </c>
      <c r="C375" t="s">
        <v>53</v>
      </c>
      <c r="D375" s="1">
        <v>16.74</v>
      </c>
      <c r="E375" s="2">
        <v>6.15</v>
      </c>
      <c r="F375" s="2">
        <v>102.95</v>
      </c>
      <c r="G375" t="s">
        <v>556</v>
      </c>
      <c r="H375">
        <f ca="1">IF(102.95&lt;&gt;102.95,0,0)</f>
        <v>0</v>
      </c>
      <c r="I375" t="s">
        <v>15</v>
      </c>
      <c r="J375" t="s">
        <v>15</v>
      </c>
    </row>
    <row r="376" spans="1:10">
      <c r="A376" t="s">
        <v>568</v>
      </c>
      <c r="B376" t="s">
        <v>554</v>
      </c>
      <c r="C376" t="s">
        <v>569</v>
      </c>
      <c r="D376" s="1">
        <v>16.7</v>
      </c>
      <c r="E376" s="2">
        <v>3.25</v>
      </c>
      <c r="F376" s="2">
        <v>54.28</v>
      </c>
      <c r="G376" t="s">
        <v>556</v>
      </c>
      <c r="H376">
        <f ca="1">IF(54.28&lt;&gt;54.28,0,0)</f>
        <v>0</v>
      </c>
      <c r="I376" t="s">
        <v>15</v>
      </c>
      <c r="J376" t="s">
        <v>15</v>
      </c>
    </row>
    <row r="377" spans="1:10">
      <c r="A377" t="s">
        <v>570</v>
      </c>
      <c r="B377" t="s">
        <v>554</v>
      </c>
      <c r="C377" t="s">
        <v>571</v>
      </c>
      <c r="D377" s="1">
        <v>17.25</v>
      </c>
      <c r="E377" s="2">
        <v>3.95</v>
      </c>
      <c r="F377" s="2">
        <v>68.14</v>
      </c>
      <c r="G377" t="s">
        <v>556</v>
      </c>
      <c r="H377">
        <f ca="1">IF(68.14&lt;&gt;68.14,0,0)</f>
        <v>0</v>
      </c>
      <c r="I377" t="s">
        <v>15</v>
      </c>
      <c r="J377" t="s">
        <v>15</v>
      </c>
    </row>
    <row r="378" spans="1:10">
      <c r="A378" t="s">
        <v>572</v>
      </c>
      <c r="B378" t="s">
        <v>554</v>
      </c>
      <c r="C378" t="s">
        <v>573</v>
      </c>
      <c r="D378" s="1">
        <v>17.3</v>
      </c>
      <c r="E378" s="2">
        <v>3.8</v>
      </c>
      <c r="F378" s="2">
        <v>65.74</v>
      </c>
      <c r="G378" t="s">
        <v>556</v>
      </c>
      <c r="H378">
        <f ca="1">IF(65.74&lt;&gt;65.74,0,0)</f>
        <v>0</v>
      </c>
      <c r="I378" t="s">
        <v>15</v>
      </c>
      <c r="J378" t="s">
        <v>15</v>
      </c>
    </row>
    <row r="379" spans="1:10">
      <c r="A379" t="s">
        <v>574</v>
      </c>
      <c r="B379" t="s">
        <v>554</v>
      </c>
      <c r="C379" t="s">
        <v>575</v>
      </c>
      <c r="D379" s="1">
        <v>17.29</v>
      </c>
      <c r="E379" s="2">
        <v>3.95</v>
      </c>
      <c r="F379" s="2">
        <v>68.3</v>
      </c>
      <c r="G379" t="s">
        <v>556</v>
      </c>
      <c r="H379">
        <f ca="1">IF(68.3&lt;&gt;68.3,0,0)</f>
        <v>0</v>
      </c>
      <c r="I379" t="s">
        <v>15</v>
      </c>
      <c r="J379" t="s">
        <v>15</v>
      </c>
    </row>
    <row r="380" spans="1:10">
      <c r="A380" t="s">
        <v>576</v>
      </c>
      <c r="B380" t="s">
        <v>554</v>
      </c>
      <c r="C380" t="s">
        <v>577</v>
      </c>
      <c r="D380" s="1">
        <v>17.29</v>
      </c>
      <c r="E380" s="2">
        <v>6.15</v>
      </c>
      <c r="F380" s="2">
        <v>106.33</v>
      </c>
      <c r="G380" t="s">
        <v>556</v>
      </c>
      <c r="H380">
        <f ca="1">IF(106.33&lt;&gt;106.33,0,0)</f>
        <v>0</v>
      </c>
      <c r="I380" t="s">
        <v>15</v>
      </c>
      <c r="J380" t="s">
        <v>15</v>
      </c>
    </row>
    <row r="381" spans="1:10">
      <c r="A381" t="s">
        <v>578</v>
      </c>
      <c r="B381" t="s">
        <v>554</v>
      </c>
      <c r="C381" t="s">
        <v>579</v>
      </c>
      <c r="D381" s="1">
        <v>17.29</v>
      </c>
      <c r="E381" s="2">
        <v>6.15</v>
      </c>
      <c r="F381" s="2">
        <v>106.33</v>
      </c>
      <c r="G381" t="s">
        <v>556</v>
      </c>
      <c r="H381">
        <f ca="1">IF(106.33&lt;&gt;106.33,0,0)</f>
        <v>0</v>
      </c>
      <c r="I381" t="s">
        <v>15</v>
      </c>
      <c r="J381" t="s">
        <v>15</v>
      </c>
    </row>
    <row r="382" spans="1:10">
      <c r="A382" t="s">
        <v>580</v>
      </c>
      <c r="B382" t="s">
        <v>554</v>
      </c>
      <c r="C382" t="s">
        <v>61</v>
      </c>
      <c r="D382" s="1">
        <v>17.31</v>
      </c>
      <c r="E382" s="2">
        <v>5.45</v>
      </c>
      <c r="F382" s="2">
        <v>94.34</v>
      </c>
      <c r="G382" t="s">
        <v>556</v>
      </c>
      <c r="H382">
        <f ca="1">IF(94.34&lt;&gt;94.34,0,0)</f>
        <v>0</v>
      </c>
      <c r="I382" t="s">
        <v>15</v>
      </c>
      <c r="J382" t="s">
        <v>15</v>
      </c>
    </row>
    <row r="383" spans="1:10">
      <c r="A383" t="s">
        <v>581</v>
      </c>
      <c r="B383" t="s">
        <v>582</v>
      </c>
      <c r="C383" t="s">
        <v>483</v>
      </c>
      <c r="D383" s="1">
        <v>19.54</v>
      </c>
      <c r="E383" s="2">
        <v>7.6</v>
      </c>
      <c r="F383" s="2">
        <v>148.5</v>
      </c>
      <c r="G383" t="s">
        <v>583</v>
      </c>
      <c r="H383">
        <f ca="1">IF(148.5&lt;&gt;148.5,0,0)</f>
        <v>0</v>
      </c>
      <c r="I383" t="s">
        <v>15</v>
      </c>
      <c r="J383" t="s">
        <v>15</v>
      </c>
    </row>
    <row r="384" spans="1:10">
      <c r="A384" t="s">
        <v>584</v>
      </c>
      <c r="B384" t="s">
        <v>582</v>
      </c>
      <c r="C384" t="s">
        <v>59</v>
      </c>
      <c r="D384" s="1">
        <v>20.4</v>
      </c>
      <c r="E384" s="2">
        <v>5.95</v>
      </c>
      <c r="F384" s="2">
        <v>121.38</v>
      </c>
      <c r="G384" t="s">
        <v>583</v>
      </c>
      <c r="H384">
        <f ca="1">IF(121.38&lt;&gt;121.38,0,0)</f>
        <v>0</v>
      </c>
      <c r="I384" t="s">
        <v>15</v>
      </c>
      <c r="J384" t="s">
        <v>15</v>
      </c>
    </row>
    <row r="385" spans="1:10">
      <c r="A385" t="s">
        <v>585</v>
      </c>
      <c r="B385" t="s">
        <v>586</v>
      </c>
      <c r="C385" t="s">
        <v>587</v>
      </c>
      <c r="D385" s="1">
        <v>19.19</v>
      </c>
      <c r="E385" s="2">
        <v>3.95</v>
      </c>
      <c r="F385" s="2">
        <v>75.8</v>
      </c>
      <c r="G385" t="s">
        <v>588</v>
      </c>
      <c r="H385">
        <f ca="1">IF(75.8&lt;&gt;75.8,0,0)</f>
        <v>0</v>
      </c>
      <c r="I385" t="s">
        <v>15</v>
      </c>
      <c r="J385" t="s">
        <v>15</v>
      </c>
    </row>
    <row r="386" spans="1:10">
      <c r="A386" t="s">
        <v>589</v>
      </c>
      <c r="B386" t="s">
        <v>586</v>
      </c>
      <c r="C386" t="s">
        <v>569</v>
      </c>
      <c r="D386" s="1">
        <v>19.16</v>
      </c>
      <c r="E386" s="2">
        <v>3.25</v>
      </c>
      <c r="F386" s="2">
        <v>62.27</v>
      </c>
      <c r="G386" t="s">
        <v>588</v>
      </c>
      <c r="H386">
        <f ca="1">IF(62.27&lt;&gt;62.27,0,0)</f>
        <v>0</v>
      </c>
      <c r="I386" t="s">
        <v>15</v>
      </c>
      <c r="J386" t="s">
        <v>15</v>
      </c>
    </row>
    <row r="387" spans="1:10">
      <c r="A387" t="s">
        <v>590</v>
      </c>
      <c r="B387" t="s">
        <v>586</v>
      </c>
      <c r="C387" t="s">
        <v>39</v>
      </c>
      <c r="D387" s="1">
        <v>18.99</v>
      </c>
      <c r="E387" s="2">
        <v>5.2</v>
      </c>
      <c r="F387" s="2">
        <v>98.75</v>
      </c>
      <c r="G387" t="s">
        <v>588</v>
      </c>
      <c r="H387">
        <f ca="1">IF(98.75&lt;&gt;98.75,0,0)</f>
        <v>0</v>
      </c>
      <c r="I387" t="s">
        <v>15</v>
      </c>
      <c r="J387" t="s">
        <v>15</v>
      </c>
    </row>
    <row r="388" spans="1:10">
      <c r="A388" t="s">
        <v>591</v>
      </c>
      <c r="B388" t="s">
        <v>586</v>
      </c>
      <c r="C388" t="s">
        <v>41</v>
      </c>
      <c r="D388" s="1">
        <v>19.12</v>
      </c>
      <c r="E388" s="2">
        <v>3.45</v>
      </c>
      <c r="F388" s="2">
        <v>65.96</v>
      </c>
      <c r="G388" t="s">
        <v>588</v>
      </c>
      <c r="H388">
        <f ca="1">IF(65.96&lt;&gt;65.96,0,0)</f>
        <v>0</v>
      </c>
      <c r="I388" t="s">
        <v>15</v>
      </c>
      <c r="J388" t="s">
        <v>15</v>
      </c>
    </row>
    <row r="389" spans="1:10">
      <c r="A389" t="s">
        <v>592</v>
      </c>
      <c r="B389" t="s">
        <v>586</v>
      </c>
      <c r="C389" t="s">
        <v>43</v>
      </c>
      <c r="D389" s="1">
        <v>19.08</v>
      </c>
      <c r="E389" s="2">
        <v>3.95</v>
      </c>
      <c r="F389" s="2">
        <v>75.37</v>
      </c>
      <c r="G389" t="s">
        <v>588</v>
      </c>
      <c r="H389">
        <f ca="1">IF(75.37&lt;&gt;75.37,0,0)</f>
        <v>0</v>
      </c>
      <c r="I389" t="s">
        <v>15</v>
      </c>
      <c r="J389" t="s">
        <v>15</v>
      </c>
    </row>
    <row r="390" spans="1:10">
      <c r="A390" t="s">
        <v>593</v>
      </c>
      <c r="B390" t="s">
        <v>586</v>
      </c>
      <c r="C390" t="s">
        <v>594</v>
      </c>
      <c r="D390" s="1">
        <v>19.17</v>
      </c>
      <c r="E390" s="2">
        <v>4.3</v>
      </c>
      <c r="F390" s="2">
        <v>82.43</v>
      </c>
      <c r="G390" t="s">
        <v>588</v>
      </c>
      <c r="H390">
        <f ca="1">IF(82.43&lt;&gt;82.43,0,0)</f>
        <v>0</v>
      </c>
      <c r="I390" t="s">
        <v>15</v>
      </c>
      <c r="J390" t="s">
        <v>15</v>
      </c>
    </row>
    <row r="391" spans="1:10">
      <c r="A391" t="s">
        <v>595</v>
      </c>
      <c r="B391" t="s">
        <v>586</v>
      </c>
      <c r="C391" t="s">
        <v>559</v>
      </c>
      <c r="D391" s="1">
        <v>19.13</v>
      </c>
      <c r="E391" s="2">
        <v>3.95</v>
      </c>
      <c r="F391" s="2">
        <v>75.56</v>
      </c>
      <c r="G391" t="s">
        <v>588</v>
      </c>
      <c r="H391">
        <f ca="1">IF(75.56&lt;&gt;75.56,0,0)</f>
        <v>0</v>
      </c>
      <c r="I391" t="s">
        <v>15</v>
      </c>
      <c r="J391" t="s">
        <v>15</v>
      </c>
    </row>
    <row r="392" spans="1:10">
      <c r="A392" t="s">
        <v>596</v>
      </c>
      <c r="B392" t="s">
        <v>586</v>
      </c>
      <c r="C392" t="s">
        <v>559</v>
      </c>
      <c r="D392" s="1">
        <v>19.11</v>
      </c>
      <c r="E392" s="2">
        <v>3.95</v>
      </c>
      <c r="F392" s="2">
        <v>75.48</v>
      </c>
      <c r="G392" t="s">
        <v>588</v>
      </c>
      <c r="H392">
        <f ca="1">IF(75.48&lt;&gt;75.48,0,0)</f>
        <v>0</v>
      </c>
      <c r="I392" t="s">
        <v>15</v>
      </c>
      <c r="J392" t="s">
        <v>15</v>
      </c>
    </row>
    <row r="393" spans="1:10">
      <c r="A393" t="s">
        <v>597</v>
      </c>
      <c r="B393" t="s">
        <v>586</v>
      </c>
      <c r="C393" t="s">
        <v>492</v>
      </c>
      <c r="D393" s="1">
        <v>19.41</v>
      </c>
      <c r="E393" s="2">
        <v>5</v>
      </c>
      <c r="F393" s="2">
        <v>97.05</v>
      </c>
      <c r="G393" t="s">
        <v>588</v>
      </c>
      <c r="H393">
        <f ca="1">IF(97.05&lt;&gt;97.05,0,0)</f>
        <v>0</v>
      </c>
      <c r="I393" t="s">
        <v>15</v>
      </c>
      <c r="J393" t="s">
        <v>15</v>
      </c>
    </row>
    <row r="394" spans="1:10">
      <c r="A394" t="s">
        <v>598</v>
      </c>
      <c r="B394" t="s">
        <v>586</v>
      </c>
      <c r="C394" t="s">
        <v>599</v>
      </c>
      <c r="D394" s="1">
        <v>19.35</v>
      </c>
      <c r="E394" s="2">
        <v>3.15</v>
      </c>
      <c r="F394" s="2">
        <v>60.95</v>
      </c>
      <c r="G394" t="s">
        <v>588</v>
      </c>
      <c r="H394">
        <f ca="1">IF(60.95&lt;&gt;60.95,0,0)</f>
        <v>0</v>
      </c>
      <c r="I394" t="s">
        <v>15</v>
      </c>
      <c r="J394" t="s">
        <v>15</v>
      </c>
    </row>
    <row r="395" spans="1:10">
      <c r="A395" t="s">
        <v>600</v>
      </c>
      <c r="B395" t="s">
        <v>586</v>
      </c>
      <c r="C395" t="s">
        <v>571</v>
      </c>
      <c r="D395" s="1">
        <v>19.37</v>
      </c>
      <c r="E395" s="2">
        <v>3.95</v>
      </c>
      <c r="F395" s="2">
        <v>76.51</v>
      </c>
      <c r="G395" t="s">
        <v>588</v>
      </c>
      <c r="H395">
        <f ca="1">IF(76.51&lt;&gt;76.51,0,0)</f>
        <v>0</v>
      </c>
      <c r="I395" t="s">
        <v>15</v>
      </c>
      <c r="J395" t="s">
        <v>15</v>
      </c>
    </row>
    <row r="396" spans="1:10">
      <c r="A396" t="s">
        <v>601</v>
      </c>
      <c r="B396" t="s">
        <v>586</v>
      </c>
      <c r="C396" t="s">
        <v>602</v>
      </c>
      <c r="D396" s="1">
        <v>19.34</v>
      </c>
      <c r="E396" s="2">
        <v>6.15</v>
      </c>
      <c r="F396" s="2">
        <v>118.94</v>
      </c>
      <c r="G396" t="s">
        <v>588</v>
      </c>
      <c r="H396">
        <f ca="1">IF(118.94&lt;&gt;118.94,0,0)</f>
        <v>0</v>
      </c>
      <c r="I396" t="s">
        <v>15</v>
      </c>
      <c r="J396" t="s">
        <v>15</v>
      </c>
    </row>
    <row r="397" spans="1:10">
      <c r="A397" t="s">
        <v>603</v>
      </c>
      <c r="B397" t="s">
        <v>586</v>
      </c>
      <c r="C397" t="s">
        <v>604</v>
      </c>
      <c r="D397" s="1">
        <v>19.38</v>
      </c>
      <c r="E397" s="2">
        <v>5.45</v>
      </c>
      <c r="F397" s="2">
        <v>105.62</v>
      </c>
      <c r="G397" t="s">
        <v>588</v>
      </c>
      <c r="H397">
        <f ca="1">IF(105.62&lt;&gt;105.62,0,0)</f>
        <v>0</v>
      </c>
      <c r="I397" t="s">
        <v>15</v>
      </c>
      <c r="J397" t="s">
        <v>15</v>
      </c>
    </row>
    <row r="398" spans="1:10">
      <c r="A398" t="s">
        <v>605</v>
      </c>
      <c r="B398" t="s">
        <v>586</v>
      </c>
      <c r="C398" t="s">
        <v>57</v>
      </c>
      <c r="D398" s="1">
        <v>19.39</v>
      </c>
      <c r="E398" s="2">
        <v>4.2</v>
      </c>
      <c r="F398" s="2">
        <v>81.44</v>
      </c>
      <c r="G398" t="s">
        <v>588</v>
      </c>
      <c r="H398">
        <f ca="1">IF(81.44&lt;&gt;81.44,0,0)</f>
        <v>0</v>
      </c>
      <c r="I398" t="s">
        <v>15</v>
      </c>
      <c r="J398" t="s">
        <v>15</v>
      </c>
    </row>
    <row r="399" spans="1:10">
      <c r="A399" t="s">
        <v>606</v>
      </c>
      <c r="B399" t="s">
        <v>586</v>
      </c>
      <c r="C399" t="s">
        <v>577</v>
      </c>
      <c r="D399" s="1">
        <v>19.39</v>
      </c>
      <c r="E399" s="2">
        <v>6.15</v>
      </c>
      <c r="F399" s="2">
        <v>119.25</v>
      </c>
      <c r="G399" t="s">
        <v>588</v>
      </c>
      <c r="H399">
        <f ca="1">IF(119.25&lt;&gt;119.25,0,0)</f>
        <v>0</v>
      </c>
      <c r="I399" t="s">
        <v>15</v>
      </c>
      <c r="J399" t="s">
        <v>15</v>
      </c>
    </row>
    <row r="400" spans="1:10">
      <c r="A400" t="s">
        <v>607</v>
      </c>
      <c r="B400" t="s">
        <v>586</v>
      </c>
      <c r="C400" t="s">
        <v>608</v>
      </c>
      <c r="D400" s="1">
        <v>19.42</v>
      </c>
      <c r="E400" s="2">
        <v>4.7</v>
      </c>
      <c r="F400" s="2">
        <v>91.27</v>
      </c>
      <c r="G400" t="s">
        <v>588</v>
      </c>
      <c r="H400">
        <f ca="1">IF(91.27&lt;&gt;91.27,0,0)</f>
        <v>0</v>
      </c>
      <c r="I400" t="s">
        <v>15</v>
      </c>
      <c r="J400" t="s">
        <v>15</v>
      </c>
    </row>
    <row r="401" spans="1:10">
      <c r="A401" t="s">
        <v>609</v>
      </c>
      <c r="B401" t="s">
        <v>586</v>
      </c>
      <c r="C401" t="s">
        <v>571</v>
      </c>
      <c r="D401" s="1">
        <v>19.38</v>
      </c>
      <c r="E401" s="2">
        <v>3.95</v>
      </c>
      <c r="F401" s="2">
        <v>76.55</v>
      </c>
      <c r="G401" t="s">
        <v>588</v>
      </c>
      <c r="H401">
        <f ca="1">IF(76.55&lt;&gt;76.55,0,0)</f>
        <v>0</v>
      </c>
      <c r="I401" t="s">
        <v>15</v>
      </c>
      <c r="J401" t="s">
        <v>15</v>
      </c>
    </row>
    <row r="402" spans="1:10">
      <c r="A402" t="s">
        <v>610</v>
      </c>
      <c r="B402" t="s">
        <v>611</v>
      </c>
      <c r="C402" t="s">
        <v>612</v>
      </c>
      <c r="D402" s="1">
        <v>18.57</v>
      </c>
      <c r="E402" s="2">
        <v>6.15</v>
      </c>
      <c r="F402" s="2">
        <v>114.21</v>
      </c>
      <c r="G402" t="s">
        <v>588</v>
      </c>
      <c r="H402">
        <f ca="1">IF(114.21&lt;&gt;114.21,0,0)</f>
        <v>0</v>
      </c>
      <c r="I402" t="s">
        <v>15</v>
      </c>
      <c r="J402" t="s">
        <v>15</v>
      </c>
    </row>
    <row r="403" spans="1:10">
      <c r="A403" t="s">
        <v>613</v>
      </c>
      <c r="B403" t="s">
        <v>614</v>
      </c>
      <c r="C403" t="s">
        <v>113</v>
      </c>
      <c r="D403" s="1">
        <v>22.85</v>
      </c>
      <c r="E403" s="2">
        <v>8.2</v>
      </c>
      <c r="F403" s="2">
        <v>187.37</v>
      </c>
      <c r="G403" t="s">
        <v>615</v>
      </c>
      <c r="H403">
        <f ca="1">IF(187.37&lt;&gt;187.37,0,0)</f>
        <v>0</v>
      </c>
      <c r="I403" t="s">
        <v>15</v>
      </c>
      <c r="J403" t="s">
        <v>15</v>
      </c>
    </row>
    <row r="404" spans="1:10">
      <c r="A404" t="s">
        <v>616</v>
      </c>
      <c r="B404" t="s">
        <v>614</v>
      </c>
      <c r="C404" t="s">
        <v>70</v>
      </c>
      <c r="D404" s="1">
        <v>22.47</v>
      </c>
      <c r="E404" s="2">
        <v>6.2</v>
      </c>
      <c r="F404" s="2">
        <v>139.31</v>
      </c>
      <c r="G404" t="s">
        <v>615</v>
      </c>
      <c r="H404">
        <f ca="1">IF(139.31&lt;&gt;139.31,0,0)</f>
        <v>0</v>
      </c>
      <c r="I404" t="s">
        <v>15</v>
      </c>
      <c r="J404" t="s">
        <v>15</v>
      </c>
    </row>
    <row r="405" spans="1:10">
      <c r="A405" t="s">
        <v>617</v>
      </c>
      <c r="B405" t="s">
        <v>614</v>
      </c>
      <c r="C405" t="s">
        <v>113</v>
      </c>
      <c r="D405" s="1">
        <v>22.85</v>
      </c>
      <c r="E405" s="2">
        <v>8.2</v>
      </c>
      <c r="F405" s="2">
        <v>187.37</v>
      </c>
      <c r="G405" t="s">
        <v>615</v>
      </c>
      <c r="H405">
        <f ca="1">IF(187.37&lt;&gt;187.37,0,0)</f>
        <v>0</v>
      </c>
      <c r="I405" t="s">
        <v>15</v>
      </c>
      <c r="J405" t="s">
        <v>15</v>
      </c>
    </row>
    <row r="406" spans="1:10">
      <c r="A406" t="s">
        <v>618</v>
      </c>
      <c r="B406" t="s">
        <v>614</v>
      </c>
      <c r="C406" t="s">
        <v>70</v>
      </c>
      <c r="D406" s="1">
        <v>22.9</v>
      </c>
      <c r="E406" s="2">
        <v>6.2</v>
      </c>
      <c r="F406" s="2">
        <v>141.98</v>
      </c>
      <c r="G406" t="s">
        <v>615</v>
      </c>
      <c r="H406">
        <f ca="1">IF(141.98&lt;&gt;141.98,0,0)</f>
        <v>0</v>
      </c>
      <c r="I406" t="s">
        <v>15</v>
      </c>
      <c r="J406" t="s">
        <v>15</v>
      </c>
    </row>
    <row r="407" spans="1:10">
      <c r="A407" t="s">
        <v>619</v>
      </c>
      <c r="B407" t="s">
        <v>614</v>
      </c>
      <c r="C407" t="s">
        <v>387</v>
      </c>
      <c r="D407" s="1">
        <v>1</v>
      </c>
      <c r="E407" s="2">
        <v>175</v>
      </c>
      <c r="F407" s="2">
        <v>175</v>
      </c>
      <c r="G407" t="s">
        <v>615</v>
      </c>
      <c r="H407">
        <f ca="1">IF(175&lt;&gt;175,0,0)</f>
        <v>0</v>
      </c>
      <c r="I407" t="s">
        <v>15</v>
      </c>
      <c r="J407" t="s">
        <v>15</v>
      </c>
    </row>
    <row r="408" spans="1:10">
      <c r="A408" t="s">
        <v>620</v>
      </c>
      <c r="B408" t="s">
        <v>621</v>
      </c>
      <c r="C408" t="s">
        <v>555</v>
      </c>
      <c r="D408" s="1">
        <v>1</v>
      </c>
      <c r="E408" s="2">
        <v>75</v>
      </c>
      <c r="F408" s="2">
        <v>75</v>
      </c>
      <c r="G408" t="s">
        <v>622</v>
      </c>
      <c r="H408">
        <f ca="1">IF(75&lt;&gt;75,0,0)</f>
        <v>0</v>
      </c>
      <c r="I408" t="s">
        <v>15</v>
      </c>
      <c r="J408" t="s">
        <v>15</v>
      </c>
    </row>
    <row r="409" spans="1:10">
      <c r="A409" t="s">
        <v>623</v>
      </c>
      <c r="B409" t="s">
        <v>621</v>
      </c>
      <c r="C409" t="s">
        <v>50</v>
      </c>
      <c r="D409" s="1">
        <v>20.31</v>
      </c>
      <c r="E409" s="2">
        <v>5.45</v>
      </c>
      <c r="F409" s="2">
        <v>110.69</v>
      </c>
      <c r="G409" t="s">
        <v>622</v>
      </c>
      <c r="H409">
        <f ca="1">IF(110.69&lt;&gt;110.69,0,0)</f>
        <v>0</v>
      </c>
      <c r="I409" t="s">
        <v>15</v>
      </c>
      <c r="J409" t="s">
        <v>15</v>
      </c>
    </row>
    <row r="410" spans="1:10">
      <c r="A410" t="s">
        <v>624</v>
      </c>
      <c r="B410" t="s">
        <v>621</v>
      </c>
      <c r="C410" t="s">
        <v>559</v>
      </c>
      <c r="D410" s="1">
        <v>20.24</v>
      </c>
      <c r="E410" s="2">
        <v>3.95</v>
      </c>
      <c r="F410" s="2">
        <v>79.95</v>
      </c>
      <c r="G410" t="s">
        <v>622</v>
      </c>
      <c r="H410">
        <f ca="1">IF(79.95&lt;&gt;79.95,0,0)</f>
        <v>0</v>
      </c>
      <c r="I410" t="s">
        <v>15</v>
      </c>
      <c r="J410" t="s">
        <v>15</v>
      </c>
    </row>
    <row r="411" spans="1:10">
      <c r="A411" t="s">
        <v>625</v>
      </c>
      <c r="B411" t="s">
        <v>621</v>
      </c>
      <c r="C411" t="s">
        <v>50</v>
      </c>
      <c r="D411" s="1">
        <v>20.22</v>
      </c>
      <c r="E411" s="2">
        <v>5.45</v>
      </c>
      <c r="F411" s="2">
        <v>110.2</v>
      </c>
      <c r="G411" t="s">
        <v>622</v>
      </c>
      <c r="H411">
        <f ca="1">IF(110.2&lt;&gt;110.2,0,0)</f>
        <v>0</v>
      </c>
      <c r="I411" t="s">
        <v>15</v>
      </c>
      <c r="J411" t="s">
        <v>15</v>
      </c>
    </row>
    <row r="412" spans="1:10">
      <c r="A412" t="s">
        <v>626</v>
      </c>
      <c r="B412" t="s">
        <v>621</v>
      </c>
      <c r="C412" t="s">
        <v>41</v>
      </c>
      <c r="D412" s="1">
        <v>20.25</v>
      </c>
      <c r="E412" s="2">
        <v>3.45</v>
      </c>
      <c r="F412" s="2">
        <v>69.86</v>
      </c>
      <c r="G412" t="s">
        <v>622</v>
      </c>
      <c r="H412">
        <f ca="1">IF(69.86&lt;&gt;69.86,0,0)</f>
        <v>0</v>
      </c>
      <c r="I412" t="s">
        <v>15</v>
      </c>
      <c r="J412" t="s">
        <v>15</v>
      </c>
    </row>
    <row r="413" spans="1:10">
      <c r="A413" t="s">
        <v>627</v>
      </c>
      <c r="B413" t="s">
        <v>621</v>
      </c>
      <c r="C413" t="s">
        <v>628</v>
      </c>
      <c r="D413" s="1">
        <v>20.17</v>
      </c>
      <c r="E413" s="2">
        <v>3.25</v>
      </c>
      <c r="F413" s="2">
        <v>65.55</v>
      </c>
      <c r="G413" t="s">
        <v>622</v>
      </c>
      <c r="H413">
        <f ca="1">IF(65.55&lt;&gt;65.55,0,0)</f>
        <v>0</v>
      </c>
      <c r="I413" t="s">
        <v>15</v>
      </c>
      <c r="J413" t="s">
        <v>15</v>
      </c>
    </row>
    <row r="414" spans="1:10">
      <c r="A414" t="s">
        <v>629</v>
      </c>
      <c r="B414" t="s">
        <v>621</v>
      </c>
      <c r="C414" t="s">
        <v>53</v>
      </c>
      <c r="D414" s="1">
        <v>20.25</v>
      </c>
      <c r="E414" s="2">
        <v>6.15</v>
      </c>
      <c r="F414" s="2">
        <v>124.54</v>
      </c>
      <c r="G414" t="s">
        <v>622</v>
      </c>
      <c r="H414">
        <f ca="1">IF(124.54&lt;&gt;124.54,0,0)</f>
        <v>0</v>
      </c>
      <c r="I414" t="s">
        <v>15</v>
      </c>
      <c r="J414" t="s">
        <v>15</v>
      </c>
    </row>
    <row r="415" spans="1:10">
      <c r="A415" t="s">
        <v>630</v>
      </c>
      <c r="B415" t="s">
        <v>621</v>
      </c>
      <c r="C415" t="s">
        <v>47</v>
      </c>
      <c r="D415" s="1">
        <v>20.22</v>
      </c>
      <c r="E415" s="2">
        <v>5.7</v>
      </c>
      <c r="F415" s="2">
        <v>115.25</v>
      </c>
      <c r="G415" t="s">
        <v>622</v>
      </c>
      <c r="H415">
        <f ca="1">IF(115.25&lt;&gt;115.25,0,0)</f>
        <v>0</v>
      </c>
      <c r="I415" t="s">
        <v>15</v>
      </c>
      <c r="J415" t="s">
        <v>15</v>
      </c>
    </row>
    <row r="416" spans="1:10">
      <c r="A416" t="s">
        <v>631</v>
      </c>
      <c r="B416" t="s">
        <v>621</v>
      </c>
      <c r="C416" t="s">
        <v>494</v>
      </c>
      <c r="D416" s="1">
        <v>20.02</v>
      </c>
      <c r="E416" s="2">
        <v>5.2</v>
      </c>
      <c r="F416" s="2">
        <v>104.1</v>
      </c>
      <c r="G416" t="s">
        <v>622</v>
      </c>
      <c r="H416">
        <f ca="1">IF(104.1&lt;&gt;104.1,0,0)</f>
        <v>0</v>
      </c>
      <c r="I416" t="s">
        <v>15</v>
      </c>
      <c r="J416" t="s">
        <v>15</v>
      </c>
    </row>
    <row r="417" spans="1:10">
      <c r="A417" t="s">
        <v>632</v>
      </c>
      <c r="B417" t="s">
        <v>621</v>
      </c>
      <c r="C417" t="s">
        <v>496</v>
      </c>
      <c r="D417" s="1">
        <v>20.13</v>
      </c>
      <c r="E417" s="2">
        <v>3.45</v>
      </c>
      <c r="F417" s="2">
        <v>69.45</v>
      </c>
      <c r="G417" t="s">
        <v>622</v>
      </c>
      <c r="H417">
        <f ca="1">IF(69.45&lt;&gt;69.45,0,0)</f>
        <v>0</v>
      </c>
      <c r="I417" t="s">
        <v>15</v>
      </c>
      <c r="J417" t="s">
        <v>15</v>
      </c>
    </row>
    <row r="418" spans="1:10">
      <c r="A418" t="s">
        <v>633</v>
      </c>
      <c r="B418" t="s">
        <v>621</v>
      </c>
      <c r="C418" t="s">
        <v>496</v>
      </c>
      <c r="D418" s="1">
        <v>20.09</v>
      </c>
      <c r="E418" s="2">
        <v>3.45</v>
      </c>
      <c r="F418" s="2">
        <v>69.31</v>
      </c>
      <c r="G418" t="s">
        <v>622</v>
      </c>
      <c r="H418">
        <f ca="1">IF(69.31&lt;&gt;69.31,0,0)</f>
        <v>0</v>
      </c>
      <c r="I418" t="s">
        <v>15</v>
      </c>
      <c r="J418" t="s">
        <v>15</v>
      </c>
    </row>
    <row r="419" spans="1:10">
      <c r="A419" t="s">
        <v>634</v>
      </c>
      <c r="B419" t="s">
        <v>621</v>
      </c>
      <c r="C419" t="s">
        <v>635</v>
      </c>
      <c r="D419" s="1">
        <v>20.18</v>
      </c>
      <c r="E419" s="2">
        <v>3.45</v>
      </c>
      <c r="F419" s="2">
        <v>69.62</v>
      </c>
      <c r="G419" t="s">
        <v>622</v>
      </c>
      <c r="H419">
        <f ca="1">IF(69.62&lt;&gt;69.62,0,0)</f>
        <v>0</v>
      </c>
      <c r="I419" t="s">
        <v>15</v>
      </c>
      <c r="J419" t="s">
        <v>15</v>
      </c>
    </row>
    <row r="420" spans="1:10">
      <c r="A420" t="s">
        <v>636</v>
      </c>
      <c r="B420" t="s">
        <v>621</v>
      </c>
      <c r="C420" t="s">
        <v>637</v>
      </c>
      <c r="D420" s="1">
        <v>20.15</v>
      </c>
      <c r="E420" s="2">
        <v>5.7</v>
      </c>
      <c r="F420" s="2">
        <v>114.86</v>
      </c>
      <c r="G420" t="s">
        <v>622</v>
      </c>
      <c r="H420">
        <f ca="1">IF(114.86&lt;&gt;114.85,0.010000000000005116,0)</f>
        <v>0</v>
      </c>
      <c r="I420" t="s">
        <v>15</v>
      </c>
      <c r="J420" t="s">
        <v>15</v>
      </c>
    </row>
    <row r="421" spans="1:10">
      <c r="A421" t="s">
        <v>638</v>
      </c>
      <c r="B421" t="s">
        <v>621</v>
      </c>
      <c r="C421" t="s">
        <v>59</v>
      </c>
      <c r="D421" s="1">
        <v>20.1</v>
      </c>
      <c r="E421" s="2">
        <v>5.95</v>
      </c>
      <c r="F421" s="2">
        <v>119.6</v>
      </c>
      <c r="G421" t="s">
        <v>622</v>
      </c>
      <c r="H421">
        <f ca="1">IF(119.6&lt;&gt;119.6,0,0)</f>
        <v>0</v>
      </c>
      <c r="I421" t="s">
        <v>15</v>
      </c>
      <c r="J421" t="s">
        <v>15</v>
      </c>
    </row>
    <row r="422" spans="1:10">
      <c r="A422" t="s">
        <v>639</v>
      </c>
      <c r="B422" t="s">
        <v>621</v>
      </c>
      <c r="C422" t="s">
        <v>575</v>
      </c>
      <c r="D422" s="1">
        <v>20.17</v>
      </c>
      <c r="E422" s="2">
        <v>3.95</v>
      </c>
      <c r="F422" s="2">
        <v>79.67</v>
      </c>
      <c r="G422" t="s">
        <v>622</v>
      </c>
      <c r="H422">
        <f ca="1">IF(79.67&lt;&gt;79.67,0,0)</f>
        <v>0</v>
      </c>
      <c r="I422" t="s">
        <v>15</v>
      </c>
      <c r="J422" t="s">
        <v>15</v>
      </c>
    </row>
    <row r="423" spans="1:10">
      <c r="A423" t="s">
        <v>640</v>
      </c>
      <c r="B423" t="s">
        <v>621</v>
      </c>
      <c r="C423" t="s">
        <v>604</v>
      </c>
      <c r="D423" s="1">
        <v>20.22</v>
      </c>
      <c r="E423" s="2">
        <v>5.45</v>
      </c>
      <c r="F423" s="2">
        <v>110.2</v>
      </c>
      <c r="G423" t="s">
        <v>622</v>
      </c>
      <c r="H423">
        <f ca="1">IF(110.2&lt;&gt;110.2,0,0)</f>
        <v>0</v>
      </c>
      <c r="I423" t="s">
        <v>15</v>
      </c>
      <c r="J423" t="s">
        <v>15</v>
      </c>
    </row>
    <row r="424" spans="1:10">
      <c r="A424" t="s">
        <v>641</v>
      </c>
      <c r="B424" t="s">
        <v>621</v>
      </c>
      <c r="C424" t="s">
        <v>61</v>
      </c>
      <c r="D424" s="1">
        <v>20.25</v>
      </c>
      <c r="E424" s="2">
        <v>5.45</v>
      </c>
      <c r="F424" s="2">
        <v>110.36</v>
      </c>
      <c r="G424" t="s">
        <v>622</v>
      </c>
      <c r="H424">
        <f ca="1">IF(110.36&lt;&gt;110.36,0,0)</f>
        <v>0</v>
      </c>
      <c r="I424" t="s">
        <v>15</v>
      </c>
      <c r="J424" t="s">
        <v>15</v>
      </c>
    </row>
    <row r="425" spans="1:10">
      <c r="A425" t="s">
        <v>642</v>
      </c>
      <c r="B425" t="s">
        <v>621</v>
      </c>
      <c r="C425" t="s">
        <v>643</v>
      </c>
      <c r="D425" s="1">
        <v>20.15</v>
      </c>
      <c r="E425" s="2">
        <v>3.25</v>
      </c>
      <c r="F425" s="2">
        <v>65.49</v>
      </c>
      <c r="G425" t="s">
        <v>622</v>
      </c>
      <c r="H425">
        <f ca="1">IF(65.49&lt;&gt;65.49,0,0)</f>
        <v>0</v>
      </c>
      <c r="I425" t="s">
        <v>15</v>
      </c>
      <c r="J425" t="s">
        <v>15</v>
      </c>
    </row>
    <row r="426" spans="1:10">
      <c r="A426" t="s">
        <v>644</v>
      </c>
      <c r="B426" t="s">
        <v>621</v>
      </c>
      <c r="C426" t="s">
        <v>61</v>
      </c>
      <c r="D426" s="1">
        <v>20.23</v>
      </c>
      <c r="E426" s="2">
        <v>5.45</v>
      </c>
      <c r="F426" s="2">
        <v>110.25</v>
      </c>
      <c r="G426" t="s">
        <v>622</v>
      </c>
      <c r="H426">
        <f ca="1">IF(110.25&lt;&gt;110.25,0,0)</f>
        <v>0</v>
      </c>
      <c r="I426" t="s">
        <v>15</v>
      </c>
      <c r="J426" t="s">
        <v>15</v>
      </c>
    </row>
    <row r="427" spans="1:10">
      <c r="A427" t="s">
        <v>645</v>
      </c>
      <c r="B427" t="s">
        <v>621</v>
      </c>
      <c r="C427" t="s">
        <v>64</v>
      </c>
      <c r="D427" s="1">
        <v>20.04</v>
      </c>
      <c r="E427" s="2">
        <v>7.3</v>
      </c>
      <c r="F427" s="2">
        <v>146.29</v>
      </c>
      <c r="G427" t="s">
        <v>622</v>
      </c>
      <c r="H427">
        <f ca="1">IF(146.29&lt;&gt;146.29,0,0)</f>
        <v>0</v>
      </c>
      <c r="I427" t="s">
        <v>15</v>
      </c>
      <c r="J427" t="s">
        <v>15</v>
      </c>
    </row>
    <row r="428" spans="1:10">
      <c r="A428" t="s">
        <v>646</v>
      </c>
      <c r="B428" t="s">
        <v>647</v>
      </c>
      <c r="C428" t="s">
        <v>25</v>
      </c>
      <c r="D428" s="1">
        <v>23.12</v>
      </c>
      <c r="E428" s="2">
        <v>5.7</v>
      </c>
      <c r="F428" s="2">
        <v>131.78</v>
      </c>
      <c r="G428" t="s">
        <v>648</v>
      </c>
      <c r="H428">
        <f ca="1">IF(131.78&lt;&gt;131.78,0,0)</f>
        <v>0</v>
      </c>
      <c r="I428" t="s">
        <v>15</v>
      </c>
      <c r="J428" t="s">
        <v>15</v>
      </c>
    </row>
    <row r="429" spans="1:10">
      <c r="A429" t="s">
        <v>649</v>
      </c>
      <c r="B429" t="s">
        <v>647</v>
      </c>
      <c r="C429" t="s">
        <v>650</v>
      </c>
      <c r="D429" s="1">
        <v>23.14</v>
      </c>
      <c r="E429" s="2">
        <v>5.2</v>
      </c>
      <c r="F429" s="2">
        <v>120.33</v>
      </c>
      <c r="G429" t="s">
        <v>648</v>
      </c>
      <c r="H429">
        <f ca="1">IF(120.33&lt;&gt;120.33,0,0)</f>
        <v>0</v>
      </c>
      <c r="I429" t="s">
        <v>15</v>
      </c>
      <c r="J429" t="s">
        <v>15</v>
      </c>
    </row>
    <row r="430" spans="1:10">
      <c r="A430" t="s">
        <v>651</v>
      </c>
      <c r="B430" t="s">
        <v>647</v>
      </c>
      <c r="C430" t="s">
        <v>17</v>
      </c>
      <c r="D430" s="1">
        <v>23.15</v>
      </c>
      <c r="E430" s="2">
        <v>4.3</v>
      </c>
      <c r="F430" s="2">
        <v>99.55</v>
      </c>
      <c r="G430" t="s">
        <v>648</v>
      </c>
      <c r="H430">
        <f ca="1">IF(99.55&lt;&gt;99.54,0.009999999999990905,0)</f>
        <v>0</v>
      </c>
      <c r="I430" t="s">
        <v>15</v>
      </c>
      <c r="J430" t="s">
        <v>15</v>
      </c>
    </row>
    <row r="431" spans="1:10">
      <c r="A431" t="s">
        <v>652</v>
      </c>
      <c r="B431" t="s">
        <v>647</v>
      </c>
      <c r="C431" t="s">
        <v>332</v>
      </c>
      <c r="D431" s="1">
        <v>23.07</v>
      </c>
      <c r="E431" s="2">
        <v>3.25</v>
      </c>
      <c r="F431" s="2">
        <v>74.98</v>
      </c>
      <c r="G431" t="s">
        <v>648</v>
      </c>
      <c r="H431">
        <f ca="1">IF(74.98&lt;&gt;74.98,0,0)</f>
        <v>0</v>
      </c>
      <c r="I431" t="s">
        <v>15</v>
      </c>
      <c r="J431" t="s">
        <v>15</v>
      </c>
    </row>
    <row r="432" spans="1:10">
      <c r="A432" t="s">
        <v>653</v>
      </c>
      <c r="B432" t="s">
        <v>647</v>
      </c>
      <c r="C432" t="s">
        <v>315</v>
      </c>
      <c r="D432" s="1">
        <v>23.16</v>
      </c>
      <c r="E432" s="2">
        <v>4.9</v>
      </c>
      <c r="F432" s="2">
        <v>113.48</v>
      </c>
      <c r="G432" t="s">
        <v>648</v>
      </c>
      <c r="H432">
        <f ca="1">IF(113.48&lt;&gt;113.48,0,0)</f>
        <v>0</v>
      </c>
      <c r="I432" t="s">
        <v>15</v>
      </c>
      <c r="J432" t="s">
        <v>15</v>
      </c>
    </row>
    <row r="433" spans="1:10">
      <c r="A433" t="s">
        <v>654</v>
      </c>
      <c r="B433" t="s">
        <v>647</v>
      </c>
      <c r="C433" t="s">
        <v>245</v>
      </c>
      <c r="D433" s="1">
        <v>23.09</v>
      </c>
      <c r="E433" s="2">
        <v>4.05</v>
      </c>
      <c r="F433" s="2">
        <v>93.51</v>
      </c>
      <c r="G433" t="s">
        <v>648</v>
      </c>
      <c r="H433">
        <f ca="1">IF(93.51&lt;&gt;93.51,0,0)</f>
        <v>0</v>
      </c>
      <c r="I433" t="s">
        <v>15</v>
      </c>
      <c r="J433" t="s">
        <v>15</v>
      </c>
    </row>
    <row r="434" spans="1:10">
      <c r="A434" t="s">
        <v>655</v>
      </c>
      <c r="B434" t="s">
        <v>647</v>
      </c>
      <c r="C434" t="s">
        <v>322</v>
      </c>
      <c r="D434" s="1">
        <v>23.19</v>
      </c>
      <c r="E434" s="2">
        <v>5.75</v>
      </c>
      <c r="F434" s="2">
        <v>133.34</v>
      </c>
      <c r="G434" t="s">
        <v>648</v>
      </c>
      <c r="H434">
        <f ca="1">IF(133.34&lt;&gt;133.34,0,0)</f>
        <v>0</v>
      </c>
      <c r="I434" t="s">
        <v>15</v>
      </c>
      <c r="J434" t="s">
        <v>15</v>
      </c>
    </row>
    <row r="435" spans="1:10">
      <c r="A435" t="s">
        <v>656</v>
      </c>
      <c r="B435" t="s">
        <v>647</v>
      </c>
      <c r="C435" t="s">
        <v>657</v>
      </c>
      <c r="D435" s="1">
        <v>22.94</v>
      </c>
      <c r="E435" s="2">
        <v>5.2</v>
      </c>
      <c r="F435" s="2">
        <v>119.29</v>
      </c>
      <c r="G435" t="s">
        <v>648</v>
      </c>
      <c r="H435">
        <f ca="1">IF(119.29&lt;&gt;119.29,0,0)</f>
        <v>0</v>
      </c>
      <c r="I435" t="s">
        <v>15</v>
      </c>
      <c r="J435" t="s">
        <v>15</v>
      </c>
    </row>
    <row r="436" spans="1:10">
      <c r="A436" t="s">
        <v>658</v>
      </c>
      <c r="B436" t="s">
        <v>647</v>
      </c>
      <c r="C436" t="s">
        <v>243</v>
      </c>
      <c r="D436" s="1">
        <v>23.11</v>
      </c>
      <c r="E436" s="2">
        <v>8</v>
      </c>
      <c r="F436" s="2">
        <v>184.88</v>
      </c>
      <c r="G436" t="s">
        <v>648</v>
      </c>
      <c r="H436">
        <f ca="1">IF(184.88&lt;&gt;184.88,0,0)</f>
        <v>0</v>
      </c>
      <c r="I436" t="s">
        <v>15</v>
      </c>
      <c r="J436" t="s">
        <v>15</v>
      </c>
    </row>
    <row r="437" spans="1:10">
      <c r="A437" t="s">
        <v>659</v>
      </c>
      <c r="B437" t="s">
        <v>647</v>
      </c>
      <c r="C437" t="s">
        <v>12</v>
      </c>
      <c r="D437" s="1">
        <v>23.15</v>
      </c>
      <c r="E437" s="2">
        <v>3.45</v>
      </c>
      <c r="F437" s="2">
        <v>79.87</v>
      </c>
      <c r="G437" t="s">
        <v>648</v>
      </c>
      <c r="H437">
        <f ca="1">IF(79.87&lt;&gt;79.87,0,0)</f>
        <v>0</v>
      </c>
      <c r="I437" t="s">
        <v>15</v>
      </c>
      <c r="J437" t="s">
        <v>15</v>
      </c>
    </row>
    <row r="438" spans="1:10">
      <c r="A438" t="s">
        <v>660</v>
      </c>
      <c r="B438" t="s">
        <v>647</v>
      </c>
      <c r="C438" t="s">
        <v>243</v>
      </c>
      <c r="D438" s="1">
        <v>23.03</v>
      </c>
      <c r="E438" s="2">
        <v>8</v>
      </c>
      <c r="F438" s="2">
        <v>184.24</v>
      </c>
      <c r="G438" t="s">
        <v>648</v>
      </c>
      <c r="H438">
        <f ca="1">IF(184.24&lt;&gt;184.24,0,0)</f>
        <v>0</v>
      </c>
      <c r="I438" t="s">
        <v>15</v>
      </c>
      <c r="J438" t="s">
        <v>15</v>
      </c>
    </row>
    <row r="439" spans="1:10">
      <c r="A439" t="s">
        <v>661</v>
      </c>
      <c r="B439" t="s">
        <v>647</v>
      </c>
      <c r="C439" t="s">
        <v>19</v>
      </c>
      <c r="D439" s="1">
        <v>23.26</v>
      </c>
      <c r="E439" s="2">
        <v>7.8</v>
      </c>
      <c r="F439" s="2">
        <v>181.43</v>
      </c>
      <c r="G439" t="s">
        <v>648</v>
      </c>
      <c r="H439">
        <f ca="1">IF(181.43&lt;&gt;181.43,0,0)</f>
        <v>0</v>
      </c>
      <c r="I439" t="s">
        <v>15</v>
      </c>
      <c r="J439" t="s">
        <v>15</v>
      </c>
    </row>
    <row r="440" spans="1:10">
      <c r="A440" t="s">
        <v>662</v>
      </c>
      <c r="B440" t="s">
        <v>647</v>
      </c>
      <c r="C440" t="s">
        <v>19</v>
      </c>
      <c r="D440" s="1">
        <v>23.15</v>
      </c>
      <c r="E440" s="2">
        <v>7.8</v>
      </c>
      <c r="F440" s="2">
        <v>180.57</v>
      </c>
      <c r="G440" t="s">
        <v>648</v>
      </c>
      <c r="H440">
        <f ca="1">IF(180.57&lt;&gt;180.57,0,0)</f>
        <v>0</v>
      </c>
      <c r="I440" t="s">
        <v>15</v>
      </c>
      <c r="J440" t="s">
        <v>15</v>
      </c>
    </row>
    <row r="441" spans="1:10">
      <c r="A441" t="s">
        <v>663</v>
      </c>
      <c r="B441" t="s">
        <v>647</v>
      </c>
      <c r="C441" t="s">
        <v>243</v>
      </c>
      <c r="D441" s="1">
        <v>23.16</v>
      </c>
      <c r="E441" s="2">
        <v>8</v>
      </c>
      <c r="F441" s="2">
        <v>185.28</v>
      </c>
      <c r="G441" t="s">
        <v>648</v>
      </c>
      <c r="H441">
        <f ca="1">IF(185.28&lt;&gt;185.28,0,0)</f>
        <v>0</v>
      </c>
      <c r="I441" t="s">
        <v>15</v>
      </c>
      <c r="J441" t="s">
        <v>15</v>
      </c>
    </row>
    <row r="442" spans="1:10">
      <c r="A442" t="s">
        <v>664</v>
      </c>
      <c r="B442" t="s">
        <v>647</v>
      </c>
      <c r="C442" t="s">
        <v>330</v>
      </c>
      <c r="D442" s="1">
        <v>23.1</v>
      </c>
      <c r="E442" s="2">
        <v>8</v>
      </c>
      <c r="F442" s="2">
        <v>184.8</v>
      </c>
      <c r="G442" t="s">
        <v>648</v>
      </c>
      <c r="H442">
        <f ca="1">IF(184.8&lt;&gt;184.8,0,0)</f>
        <v>0</v>
      </c>
      <c r="I442" t="s">
        <v>15</v>
      </c>
      <c r="J442" t="s">
        <v>15</v>
      </c>
    </row>
    <row r="443" spans="1:10">
      <c r="A443" t="s">
        <v>665</v>
      </c>
      <c r="B443" t="s">
        <v>666</v>
      </c>
      <c r="C443" t="s">
        <v>667</v>
      </c>
      <c r="D443" s="1">
        <v>22.32</v>
      </c>
      <c r="E443" s="2">
        <v>6</v>
      </c>
      <c r="F443" s="2">
        <v>133.92</v>
      </c>
      <c r="G443" t="s">
        <v>668</v>
      </c>
      <c r="H443">
        <f ca="1">IF(133.92&lt;&gt;133.92,0,0)</f>
        <v>0</v>
      </c>
      <c r="I443" t="s">
        <v>15</v>
      </c>
      <c r="J443" t="s">
        <v>15</v>
      </c>
    </row>
    <row r="444" spans="1:10">
      <c r="A444" t="s">
        <v>669</v>
      </c>
      <c r="B444" t="s">
        <v>666</v>
      </c>
      <c r="C444" t="s">
        <v>670</v>
      </c>
      <c r="D444" s="1">
        <v>22.37</v>
      </c>
      <c r="E444" s="2">
        <v>3.25</v>
      </c>
      <c r="F444" s="2">
        <v>72.7</v>
      </c>
      <c r="G444" t="s">
        <v>668</v>
      </c>
      <c r="H444">
        <f ca="1">IF(72.7&lt;&gt;72.7,0,0)</f>
        <v>0</v>
      </c>
      <c r="I444" t="s">
        <v>15</v>
      </c>
      <c r="J444" t="s">
        <v>15</v>
      </c>
    </row>
    <row r="445" spans="1:10">
      <c r="A445" t="s">
        <v>671</v>
      </c>
      <c r="B445" t="s">
        <v>666</v>
      </c>
      <c r="C445" t="s">
        <v>672</v>
      </c>
      <c r="D445" s="1">
        <v>22.41</v>
      </c>
      <c r="E445" s="2">
        <v>4.7</v>
      </c>
      <c r="F445" s="2">
        <v>105.33</v>
      </c>
      <c r="G445" t="s">
        <v>668</v>
      </c>
      <c r="H445">
        <f ca="1">IF(105.33&lt;&gt;105.33,0,0)</f>
        <v>0</v>
      </c>
      <c r="I445" t="s">
        <v>15</v>
      </c>
      <c r="J445" t="s">
        <v>15</v>
      </c>
    </row>
    <row r="446" spans="1:10">
      <c r="A446" t="s">
        <v>673</v>
      </c>
      <c r="B446" t="s">
        <v>666</v>
      </c>
      <c r="C446" t="s">
        <v>674</v>
      </c>
      <c r="D446" s="1">
        <v>22.4</v>
      </c>
      <c r="E446" s="2">
        <v>5.95</v>
      </c>
      <c r="F446" s="2">
        <v>133.28</v>
      </c>
      <c r="G446" t="s">
        <v>668</v>
      </c>
      <c r="H446">
        <f ca="1">IF(133.28&lt;&gt;133.28,0,0)</f>
        <v>0</v>
      </c>
      <c r="I446" t="s">
        <v>15</v>
      </c>
      <c r="J446" t="s">
        <v>15</v>
      </c>
    </row>
    <row r="447" spans="1:10">
      <c r="A447" t="s">
        <v>675</v>
      </c>
      <c r="B447" t="s">
        <v>666</v>
      </c>
      <c r="C447" t="s">
        <v>676</v>
      </c>
      <c r="D447" s="1">
        <v>22.34</v>
      </c>
      <c r="E447" s="2">
        <v>4.9</v>
      </c>
      <c r="F447" s="2">
        <v>109.47</v>
      </c>
      <c r="G447" t="s">
        <v>668</v>
      </c>
      <c r="H447">
        <f ca="1">IF(109.47&lt;&gt;109.47,0,0)</f>
        <v>0</v>
      </c>
      <c r="I447" t="s">
        <v>15</v>
      </c>
      <c r="J447" t="s">
        <v>15</v>
      </c>
    </row>
    <row r="448" spans="1:10">
      <c r="A448" t="s">
        <v>677</v>
      </c>
      <c r="B448" t="s">
        <v>666</v>
      </c>
      <c r="C448" t="s">
        <v>678</v>
      </c>
      <c r="D448" s="1">
        <v>1</v>
      </c>
      <c r="E448" s="2">
        <v>125</v>
      </c>
      <c r="F448" s="2">
        <v>125</v>
      </c>
      <c r="G448" t="s">
        <v>668</v>
      </c>
      <c r="H448">
        <f ca="1">IF(125&lt;&gt;125,0,0)</f>
        <v>0</v>
      </c>
      <c r="I448" t="s">
        <v>15</v>
      </c>
      <c r="J448" t="s">
        <v>15</v>
      </c>
    </row>
    <row r="449" spans="1:10">
      <c r="A449" t="s">
        <v>679</v>
      </c>
      <c r="B449" t="s">
        <v>666</v>
      </c>
      <c r="C449" t="s">
        <v>680</v>
      </c>
      <c r="D449" s="1">
        <v>22.24</v>
      </c>
      <c r="E449" s="2">
        <v>3.6</v>
      </c>
      <c r="F449" s="2">
        <v>80.06</v>
      </c>
      <c r="G449" t="s">
        <v>668</v>
      </c>
      <c r="H449">
        <f ca="1">IF(80.06&lt;&gt;80.06,0,0)</f>
        <v>0</v>
      </c>
      <c r="I449" t="s">
        <v>15</v>
      </c>
      <c r="J449" t="s">
        <v>15</v>
      </c>
    </row>
    <row r="450" spans="1:10">
      <c r="A450" t="s">
        <v>681</v>
      </c>
      <c r="B450" t="s">
        <v>666</v>
      </c>
      <c r="C450" t="s">
        <v>682</v>
      </c>
      <c r="D450" s="1">
        <v>22.26</v>
      </c>
      <c r="E450" s="2">
        <v>6.15</v>
      </c>
      <c r="F450" s="2">
        <v>136.9</v>
      </c>
      <c r="G450" t="s">
        <v>668</v>
      </c>
      <c r="H450">
        <f ca="1">IF(136.9&lt;&gt;136.9,0,0)</f>
        <v>0</v>
      </c>
      <c r="I450" t="s">
        <v>15</v>
      </c>
      <c r="J450" t="s">
        <v>15</v>
      </c>
    </row>
    <row r="451" spans="1:10">
      <c r="A451" t="s">
        <v>683</v>
      </c>
      <c r="B451" t="s">
        <v>666</v>
      </c>
      <c r="C451" t="s">
        <v>684</v>
      </c>
      <c r="D451" s="1">
        <v>22.2</v>
      </c>
      <c r="E451" s="2">
        <v>4.3</v>
      </c>
      <c r="F451" s="2">
        <v>95.46</v>
      </c>
      <c r="G451" t="s">
        <v>668</v>
      </c>
      <c r="H451">
        <f ca="1">IF(95.46&lt;&gt;95.46,0,0)</f>
        <v>0</v>
      </c>
      <c r="I451" t="s">
        <v>15</v>
      </c>
      <c r="J451" t="s">
        <v>15</v>
      </c>
    </row>
    <row r="452" spans="1:10">
      <c r="A452" t="s">
        <v>685</v>
      </c>
      <c r="B452" t="s">
        <v>666</v>
      </c>
      <c r="C452" t="s">
        <v>672</v>
      </c>
      <c r="D452" s="1">
        <v>22.3</v>
      </c>
      <c r="E452" s="2">
        <v>4.7</v>
      </c>
      <c r="F452" s="2">
        <v>104.81</v>
      </c>
      <c r="G452" t="s">
        <v>668</v>
      </c>
      <c r="H452">
        <f ca="1">IF(104.81&lt;&gt;104.81,0,0)</f>
        <v>0</v>
      </c>
      <c r="I452" t="s">
        <v>15</v>
      </c>
      <c r="J452" t="s">
        <v>15</v>
      </c>
    </row>
    <row r="453" spans="1:10">
      <c r="A453" t="s">
        <v>686</v>
      </c>
      <c r="B453" t="s">
        <v>666</v>
      </c>
      <c r="C453" t="s">
        <v>680</v>
      </c>
      <c r="D453" s="1">
        <v>22.3</v>
      </c>
      <c r="E453" s="2">
        <v>3.6</v>
      </c>
      <c r="F453" s="2">
        <v>80.28</v>
      </c>
      <c r="G453" t="s">
        <v>668</v>
      </c>
      <c r="H453">
        <f ca="1">IF(80.28&lt;&gt;80.28,0,0)</f>
        <v>0</v>
      </c>
      <c r="I453" t="s">
        <v>15</v>
      </c>
      <c r="J453" t="s">
        <v>15</v>
      </c>
    </row>
    <row r="454" spans="1:10">
      <c r="A454" t="s">
        <v>687</v>
      </c>
      <c r="B454" t="s">
        <v>666</v>
      </c>
      <c r="C454" t="s">
        <v>688</v>
      </c>
      <c r="D454" s="1">
        <v>22.24</v>
      </c>
      <c r="E454" s="2">
        <v>5.4</v>
      </c>
      <c r="F454" s="2">
        <v>120.1</v>
      </c>
      <c r="G454" t="s">
        <v>668</v>
      </c>
      <c r="H454">
        <f ca="1">IF(120.1&lt;&gt;120.1,0,0)</f>
        <v>0</v>
      </c>
      <c r="I454" t="s">
        <v>15</v>
      </c>
      <c r="J454" t="s">
        <v>15</v>
      </c>
    </row>
    <row r="455" spans="1:10">
      <c r="A455" t="s">
        <v>689</v>
      </c>
      <c r="B455" t="s">
        <v>666</v>
      </c>
      <c r="C455" t="s">
        <v>690</v>
      </c>
      <c r="D455" s="1">
        <v>22.31</v>
      </c>
      <c r="E455" s="2">
        <v>5.2</v>
      </c>
      <c r="F455" s="2">
        <v>116.01</v>
      </c>
      <c r="G455" t="s">
        <v>668</v>
      </c>
      <c r="H455">
        <f ca="1">IF(116.01&lt;&gt;116.01,0,0)</f>
        <v>0</v>
      </c>
      <c r="I455" t="s">
        <v>15</v>
      </c>
      <c r="J455" t="s">
        <v>15</v>
      </c>
    </row>
    <row r="456" spans="1:10">
      <c r="A456" t="s">
        <v>691</v>
      </c>
      <c r="B456" t="s">
        <v>666</v>
      </c>
      <c r="C456" t="s">
        <v>692</v>
      </c>
      <c r="D456" s="1">
        <v>22.25</v>
      </c>
      <c r="E456" s="2">
        <v>4.2</v>
      </c>
      <c r="F456" s="2">
        <v>93.45</v>
      </c>
      <c r="G456" t="s">
        <v>668</v>
      </c>
      <c r="H456">
        <f ca="1">IF(93.45&lt;&gt;93.45,0,0)</f>
        <v>0</v>
      </c>
      <c r="I456" t="s">
        <v>15</v>
      </c>
      <c r="J456" t="s">
        <v>15</v>
      </c>
    </row>
    <row r="457" spans="1:10">
      <c r="A457" t="s">
        <v>693</v>
      </c>
      <c r="B457" t="s">
        <v>666</v>
      </c>
      <c r="C457" t="s">
        <v>670</v>
      </c>
      <c r="D457" s="1">
        <v>22.3</v>
      </c>
      <c r="E457" s="2">
        <v>3.25</v>
      </c>
      <c r="F457" s="2">
        <v>72.48</v>
      </c>
      <c r="G457" t="s">
        <v>668</v>
      </c>
      <c r="H457">
        <f ca="1">IF(72.48&lt;&gt;72.48,0,0)</f>
        <v>0</v>
      </c>
      <c r="I457" t="s">
        <v>15</v>
      </c>
      <c r="J457" t="s">
        <v>15</v>
      </c>
    </row>
    <row r="458" spans="1:10">
      <c r="A458" t="s">
        <v>694</v>
      </c>
      <c r="B458" t="s">
        <v>666</v>
      </c>
      <c r="C458" t="s">
        <v>695</v>
      </c>
      <c r="D458" s="1">
        <v>22.3</v>
      </c>
      <c r="E458" s="2">
        <v>6.5</v>
      </c>
      <c r="F458" s="2">
        <v>144.95</v>
      </c>
      <c r="G458" t="s">
        <v>668</v>
      </c>
      <c r="H458">
        <f ca="1">IF(144.95&lt;&gt;144.95,0,0)</f>
        <v>0</v>
      </c>
      <c r="I458" t="s">
        <v>15</v>
      </c>
      <c r="J458" t="s">
        <v>15</v>
      </c>
    </row>
    <row r="459" spans="1:10">
      <c r="A459" t="s">
        <v>696</v>
      </c>
      <c r="B459" t="s">
        <v>666</v>
      </c>
      <c r="C459" t="s">
        <v>672</v>
      </c>
      <c r="D459" s="1">
        <v>22.22</v>
      </c>
      <c r="E459" s="2">
        <v>4.7</v>
      </c>
      <c r="F459" s="2">
        <v>104.43</v>
      </c>
      <c r="G459" t="s">
        <v>668</v>
      </c>
      <c r="H459">
        <f ca="1">IF(104.43&lt;&gt;104.43,0,0)</f>
        <v>0</v>
      </c>
      <c r="I459" t="s">
        <v>15</v>
      </c>
      <c r="J459" t="s">
        <v>15</v>
      </c>
    </row>
    <row r="460" spans="1:10">
      <c r="A460" t="s">
        <v>697</v>
      </c>
      <c r="B460" t="s">
        <v>666</v>
      </c>
      <c r="C460" t="s">
        <v>680</v>
      </c>
      <c r="D460" s="1">
        <v>22.22</v>
      </c>
      <c r="E460" s="2">
        <v>3.6</v>
      </c>
      <c r="F460" s="2">
        <v>79.99</v>
      </c>
      <c r="G460" t="s">
        <v>668</v>
      </c>
      <c r="H460">
        <f ca="1">IF(79.99&lt;&gt;79.99,0,0)</f>
        <v>0</v>
      </c>
      <c r="I460" t="s">
        <v>15</v>
      </c>
      <c r="J460" t="s">
        <v>15</v>
      </c>
    </row>
    <row r="461" spans="1:10">
      <c r="A461" t="s">
        <v>698</v>
      </c>
      <c r="B461" t="s">
        <v>666</v>
      </c>
      <c r="C461" t="s">
        <v>699</v>
      </c>
      <c r="D461" s="1">
        <v>21.29</v>
      </c>
      <c r="E461" s="2">
        <v>5.7</v>
      </c>
      <c r="F461" s="2">
        <v>121.35</v>
      </c>
      <c r="G461" t="s">
        <v>668</v>
      </c>
      <c r="H461">
        <f ca="1">IF(121.35&lt;&gt;121.35,0,0)</f>
        <v>0</v>
      </c>
      <c r="I461" t="s">
        <v>15</v>
      </c>
      <c r="J461" t="s">
        <v>15</v>
      </c>
    </row>
    <row r="462" spans="1:10">
      <c r="A462" t="s">
        <v>700</v>
      </c>
      <c r="B462" t="s">
        <v>701</v>
      </c>
      <c r="C462" t="s">
        <v>702</v>
      </c>
      <c r="D462" s="1">
        <v>18.65</v>
      </c>
      <c r="E462" s="2">
        <v>6.7</v>
      </c>
      <c r="F462" s="2">
        <v>124.96</v>
      </c>
      <c r="G462" t="s">
        <v>703</v>
      </c>
      <c r="H462">
        <f ca="1">IF(124.96&lt;&gt;124.96,0,0)</f>
        <v>0</v>
      </c>
      <c r="I462" t="s">
        <v>15</v>
      </c>
      <c r="J462" t="s">
        <v>15</v>
      </c>
    </row>
    <row r="463" spans="1:10">
      <c r="A463" t="s">
        <v>704</v>
      </c>
      <c r="B463" t="s">
        <v>701</v>
      </c>
      <c r="C463" t="s">
        <v>705</v>
      </c>
      <c r="D463" s="1">
        <v>18.7</v>
      </c>
      <c r="E463" s="2">
        <v>5.45</v>
      </c>
      <c r="F463" s="2">
        <v>101.92</v>
      </c>
      <c r="G463" t="s">
        <v>703</v>
      </c>
      <c r="H463">
        <f ca="1">IF(101.92&lt;&gt;101.92,0,0)</f>
        <v>0</v>
      </c>
      <c r="I463" t="s">
        <v>15</v>
      </c>
      <c r="J463" t="s">
        <v>15</v>
      </c>
    </row>
    <row r="464" spans="1:10">
      <c r="A464" t="s">
        <v>706</v>
      </c>
      <c r="B464" t="s">
        <v>701</v>
      </c>
      <c r="C464" t="s">
        <v>707</v>
      </c>
      <c r="D464" s="1">
        <v>18.63</v>
      </c>
      <c r="E464" s="2">
        <v>5.45</v>
      </c>
      <c r="F464" s="2">
        <v>101.53</v>
      </c>
      <c r="G464" t="s">
        <v>703</v>
      </c>
      <c r="H464">
        <f ca="1">IF(101.53&lt;&gt;101.53,0,0)</f>
        <v>0</v>
      </c>
      <c r="I464" t="s">
        <v>15</v>
      </c>
      <c r="J464" t="s">
        <v>15</v>
      </c>
    </row>
    <row r="465" spans="1:10">
      <c r="A465" t="s">
        <v>708</v>
      </c>
      <c r="B465" t="s">
        <v>701</v>
      </c>
      <c r="C465" t="s">
        <v>555</v>
      </c>
      <c r="D465" s="1">
        <v>18.58</v>
      </c>
      <c r="E465" s="2">
        <v>4.7</v>
      </c>
      <c r="F465" s="2">
        <v>87.33</v>
      </c>
      <c r="G465" t="s">
        <v>703</v>
      </c>
      <c r="H465">
        <f ca="1">IF(87.33&lt;&gt;87.33,0,0)</f>
        <v>0</v>
      </c>
      <c r="I465" t="s">
        <v>15</v>
      </c>
      <c r="J465" t="s">
        <v>15</v>
      </c>
    </row>
    <row r="466" spans="1:10">
      <c r="A466" t="s">
        <v>709</v>
      </c>
      <c r="B466" t="s">
        <v>701</v>
      </c>
      <c r="C466" t="s">
        <v>710</v>
      </c>
      <c r="D466" s="1">
        <v>18.59</v>
      </c>
      <c r="E466" s="2">
        <v>7.3</v>
      </c>
      <c r="F466" s="2">
        <v>135.71</v>
      </c>
      <c r="G466" t="s">
        <v>703</v>
      </c>
      <c r="H466">
        <f ca="1">IF(135.71&lt;&gt;135.71,0,0)</f>
        <v>0</v>
      </c>
      <c r="I466" t="s">
        <v>15</v>
      </c>
      <c r="J466" t="s">
        <v>15</v>
      </c>
    </row>
    <row r="467" spans="1:10">
      <c r="A467" t="s">
        <v>711</v>
      </c>
      <c r="B467" t="s">
        <v>701</v>
      </c>
      <c r="C467" t="s">
        <v>712</v>
      </c>
      <c r="D467" s="1">
        <v>18.66</v>
      </c>
      <c r="E467" s="2">
        <v>6.2</v>
      </c>
      <c r="F467" s="2">
        <v>115.69</v>
      </c>
      <c r="G467" t="s">
        <v>703</v>
      </c>
      <c r="H467">
        <f ca="1">IF(115.69&lt;&gt;115.69,0,0)</f>
        <v>0</v>
      </c>
      <c r="I467" t="s">
        <v>15</v>
      </c>
      <c r="J467" t="s">
        <v>15</v>
      </c>
    </row>
    <row r="468" spans="1:10">
      <c r="A468" t="s">
        <v>713</v>
      </c>
      <c r="B468" t="s">
        <v>701</v>
      </c>
      <c r="C468" t="s">
        <v>587</v>
      </c>
      <c r="D468" s="1">
        <v>18.59</v>
      </c>
      <c r="E468" s="2">
        <v>3.95</v>
      </c>
      <c r="F468" s="2">
        <v>73.43</v>
      </c>
      <c r="G468" t="s">
        <v>703</v>
      </c>
      <c r="H468">
        <f ca="1">IF(73.43&lt;&gt;73.43,0,0)</f>
        <v>0</v>
      </c>
      <c r="I468" t="s">
        <v>15</v>
      </c>
      <c r="J468" t="s">
        <v>15</v>
      </c>
    </row>
    <row r="469" spans="1:10">
      <c r="A469" t="s">
        <v>714</v>
      </c>
      <c r="B469" t="s">
        <v>701</v>
      </c>
      <c r="C469" t="s">
        <v>35</v>
      </c>
      <c r="D469" s="1">
        <v>18.65</v>
      </c>
      <c r="E469" s="2">
        <v>3.95</v>
      </c>
      <c r="F469" s="2">
        <v>73.67</v>
      </c>
      <c r="G469" t="s">
        <v>703</v>
      </c>
      <c r="H469">
        <f ca="1">IF(73.67&lt;&gt;73.67,0,0)</f>
        <v>0</v>
      </c>
      <c r="I469" t="s">
        <v>15</v>
      </c>
      <c r="J469" t="s">
        <v>15</v>
      </c>
    </row>
    <row r="470" spans="1:10">
      <c r="A470" t="s">
        <v>715</v>
      </c>
      <c r="B470" t="s">
        <v>701</v>
      </c>
      <c r="C470" t="s">
        <v>716</v>
      </c>
      <c r="D470" s="1">
        <v>18.65</v>
      </c>
      <c r="E470" s="2">
        <v>3.95</v>
      </c>
      <c r="F470" s="2">
        <v>73.67</v>
      </c>
      <c r="G470" t="s">
        <v>703</v>
      </c>
      <c r="H470">
        <f ca="1">IF(73.67&lt;&gt;73.67,0,0)</f>
        <v>0</v>
      </c>
      <c r="I470" t="s">
        <v>15</v>
      </c>
      <c r="J470" t="s">
        <v>15</v>
      </c>
    </row>
    <row r="471" spans="1:10">
      <c r="A471" t="s">
        <v>717</v>
      </c>
      <c r="B471" t="s">
        <v>701</v>
      </c>
      <c r="C471" t="s">
        <v>718</v>
      </c>
      <c r="D471" s="1">
        <v>18.47</v>
      </c>
      <c r="E471" s="2">
        <v>3.45</v>
      </c>
      <c r="F471" s="2">
        <v>63.72</v>
      </c>
      <c r="G471" t="s">
        <v>703</v>
      </c>
      <c r="H471">
        <f ca="1">IF(63.72&lt;&gt;63.72,0,0)</f>
        <v>0</v>
      </c>
      <c r="I471" t="s">
        <v>15</v>
      </c>
      <c r="J471" t="s">
        <v>15</v>
      </c>
    </row>
    <row r="472" spans="1:10">
      <c r="A472" t="s">
        <v>719</v>
      </c>
      <c r="B472" t="s">
        <v>701</v>
      </c>
      <c r="C472" t="s">
        <v>720</v>
      </c>
      <c r="D472" s="1">
        <v>18.48</v>
      </c>
      <c r="E472" s="2">
        <v>5.95</v>
      </c>
      <c r="F472" s="2">
        <v>109.96</v>
      </c>
      <c r="G472" t="s">
        <v>703</v>
      </c>
      <c r="H472">
        <f ca="1">IF(109.96&lt;&gt;109.96,0,0)</f>
        <v>0</v>
      </c>
      <c r="I472" t="s">
        <v>15</v>
      </c>
      <c r="J472" t="s">
        <v>15</v>
      </c>
    </row>
    <row r="473" spans="1:10">
      <c r="A473" t="s">
        <v>721</v>
      </c>
      <c r="B473" t="s">
        <v>701</v>
      </c>
      <c r="C473" t="s">
        <v>599</v>
      </c>
      <c r="D473" s="1">
        <v>18.49</v>
      </c>
      <c r="E473" s="2">
        <v>3.15</v>
      </c>
      <c r="F473" s="2">
        <v>58.24</v>
      </c>
      <c r="G473" t="s">
        <v>703</v>
      </c>
      <c r="H473">
        <f ca="1">IF(58.24&lt;&gt;58.24,0,0)</f>
        <v>0</v>
      </c>
      <c r="I473" t="s">
        <v>15</v>
      </c>
      <c r="J473" t="s">
        <v>15</v>
      </c>
    </row>
    <row r="474" spans="1:10">
      <c r="A474" t="s">
        <v>722</v>
      </c>
      <c r="B474" t="s">
        <v>701</v>
      </c>
      <c r="C474" t="s">
        <v>723</v>
      </c>
      <c r="D474" s="1">
        <v>18.44</v>
      </c>
      <c r="E474" s="2">
        <v>9.3</v>
      </c>
      <c r="F474" s="2">
        <v>171.49</v>
      </c>
      <c r="G474" t="s">
        <v>703</v>
      </c>
      <c r="H474">
        <f ca="1">IF(171.49&lt;&gt;171.49,0,0)</f>
        <v>0</v>
      </c>
      <c r="I474" t="s">
        <v>15</v>
      </c>
      <c r="J474" t="s">
        <v>15</v>
      </c>
    </row>
    <row r="475" spans="1:10">
      <c r="A475" t="s">
        <v>724</v>
      </c>
      <c r="B475" t="s">
        <v>701</v>
      </c>
      <c r="C475" t="s">
        <v>725</v>
      </c>
      <c r="D475" s="1">
        <v>18.49</v>
      </c>
      <c r="E475" s="2">
        <v>3.45</v>
      </c>
      <c r="F475" s="2">
        <v>63.79</v>
      </c>
      <c r="G475" t="s">
        <v>703</v>
      </c>
      <c r="H475">
        <f ca="1">IF(63.79&lt;&gt;63.79,0,0)</f>
        <v>0</v>
      </c>
      <c r="I475" t="s">
        <v>15</v>
      </c>
      <c r="J475" t="s">
        <v>15</v>
      </c>
    </row>
    <row r="476" spans="1:10">
      <c r="A476" t="s">
        <v>726</v>
      </c>
      <c r="B476" t="s">
        <v>701</v>
      </c>
      <c r="C476" t="s">
        <v>718</v>
      </c>
      <c r="D476" s="1">
        <v>18.51</v>
      </c>
      <c r="E476" s="2">
        <v>3.45</v>
      </c>
      <c r="F476" s="2">
        <v>63.86</v>
      </c>
      <c r="G476" t="s">
        <v>703</v>
      </c>
      <c r="H476">
        <f ca="1">IF(63.86&lt;&gt;63.86,0,0)</f>
        <v>0</v>
      </c>
      <c r="I476" t="s">
        <v>15</v>
      </c>
      <c r="J476" t="s">
        <v>15</v>
      </c>
    </row>
    <row r="477" spans="1:10">
      <c r="A477" t="s">
        <v>727</v>
      </c>
      <c r="B477" t="s">
        <v>701</v>
      </c>
      <c r="C477" t="s">
        <v>728</v>
      </c>
      <c r="D477" s="1">
        <v>18.45</v>
      </c>
      <c r="E477" s="2">
        <v>4.7</v>
      </c>
      <c r="F477" s="2">
        <v>86.72</v>
      </c>
      <c r="G477" t="s">
        <v>703</v>
      </c>
      <c r="H477">
        <f ca="1">IF(86.72&lt;&gt;86.72,0,0)</f>
        <v>0</v>
      </c>
      <c r="I477" t="s">
        <v>15</v>
      </c>
      <c r="J477" t="s">
        <v>15</v>
      </c>
    </row>
    <row r="478" spans="1:10">
      <c r="A478" t="s">
        <v>729</v>
      </c>
      <c r="B478" t="s">
        <v>701</v>
      </c>
      <c r="C478" t="s">
        <v>490</v>
      </c>
      <c r="D478" s="1">
        <v>18.46</v>
      </c>
      <c r="E478" s="2">
        <v>5.45</v>
      </c>
      <c r="F478" s="2">
        <v>100.61</v>
      </c>
      <c r="G478" t="s">
        <v>703</v>
      </c>
      <c r="H478">
        <f ca="1">IF(100.61&lt;&gt;100.61,0,0)</f>
        <v>0</v>
      </c>
      <c r="I478" t="s">
        <v>15</v>
      </c>
      <c r="J478" t="s">
        <v>15</v>
      </c>
    </row>
    <row r="479" spans="1:10">
      <c r="A479" t="s">
        <v>730</v>
      </c>
      <c r="B479" t="s">
        <v>701</v>
      </c>
      <c r="C479" t="s">
        <v>599</v>
      </c>
      <c r="D479" s="1">
        <v>18.53</v>
      </c>
      <c r="E479" s="2">
        <v>3.15</v>
      </c>
      <c r="F479" s="2">
        <v>58.37</v>
      </c>
      <c r="G479" t="s">
        <v>703</v>
      </c>
      <c r="H479">
        <f ca="1">IF(58.37&lt;&gt;58.37,0,0)</f>
        <v>0</v>
      </c>
      <c r="I479" t="s">
        <v>15</v>
      </c>
      <c r="J479" t="s">
        <v>15</v>
      </c>
    </row>
    <row r="480" spans="1:10">
      <c r="A480" t="s">
        <v>731</v>
      </c>
      <c r="B480" t="s">
        <v>701</v>
      </c>
      <c r="C480" t="s">
        <v>732</v>
      </c>
      <c r="D480" s="1">
        <v>18.54</v>
      </c>
      <c r="E480" s="2">
        <v>3.45</v>
      </c>
      <c r="F480" s="2">
        <v>63.96</v>
      </c>
      <c r="G480" t="s">
        <v>703</v>
      </c>
      <c r="H480">
        <f ca="1">IF(63.96&lt;&gt;63.96,0,0)</f>
        <v>0</v>
      </c>
      <c r="I480" t="s">
        <v>15</v>
      </c>
      <c r="J480" t="s">
        <v>15</v>
      </c>
    </row>
    <row r="481" spans="1:10">
      <c r="A481" t="s">
        <v>733</v>
      </c>
      <c r="B481" t="s">
        <v>701</v>
      </c>
      <c r="C481" t="s">
        <v>734</v>
      </c>
      <c r="D481" s="1">
        <v>18.48</v>
      </c>
      <c r="E481" s="2">
        <v>3.45</v>
      </c>
      <c r="F481" s="2">
        <v>63.76</v>
      </c>
      <c r="G481" t="s">
        <v>703</v>
      </c>
      <c r="H481">
        <f ca="1">IF(63.76&lt;&gt;63.76,0,0)</f>
        <v>0</v>
      </c>
      <c r="I481" t="s">
        <v>15</v>
      </c>
      <c r="J481" t="s">
        <v>15</v>
      </c>
    </row>
    <row r="482" spans="1:10">
      <c r="A482" t="s">
        <v>735</v>
      </c>
      <c r="B482" t="s">
        <v>736</v>
      </c>
      <c r="C482" t="s">
        <v>72</v>
      </c>
      <c r="D482" s="1">
        <v>21.55</v>
      </c>
      <c r="E482" s="2">
        <v>4.7</v>
      </c>
      <c r="F482" s="2">
        <v>101.29</v>
      </c>
      <c r="G482" t="s">
        <v>737</v>
      </c>
      <c r="H482">
        <f ca="1">IF(101.29&lt;&gt;101.29,0,0)</f>
        <v>0</v>
      </c>
      <c r="I482" t="s">
        <v>15</v>
      </c>
      <c r="J482" t="s">
        <v>15</v>
      </c>
    </row>
    <row r="483" spans="1:10">
      <c r="A483" t="s">
        <v>738</v>
      </c>
      <c r="B483" t="s">
        <v>736</v>
      </c>
      <c r="C483" t="s">
        <v>70</v>
      </c>
      <c r="D483" s="1">
        <v>21.88</v>
      </c>
      <c r="E483" s="2">
        <v>6.2</v>
      </c>
      <c r="F483" s="2">
        <v>135.66</v>
      </c>
      <c r="G483" t="s">
        <v>737</v>
      </c>
      <c r="H483">
        <f ca="1">IF(135.66&lt;&gt;135.66,0,0)</f>
        <v>0</v>
      </c>
      <c r="I483" t="s">
        <v>15</v>
      </c>
      <c r="J483" t="s">
        <v>15</v>
      </c>
    </row>
    <row r="484" spans="1:10">
      <c r="A484" t="s">
        <v>739</v>
      </c>
      <c r="B484" t="s">
        <v>736</v>
      </c>
      <c r="C484" t="s">
        <v>70</v>
      </c>
      <c r="D484" s="1">
        <v>21.63</v>
      </c>
      <c r="E484" s="2">
        <v>6.2</v>
      </c>
      <c r="F484" s="2">
        <v>134.11</v>
      </c>
      <c r="G484" t="s">
        <v>737</v>
      </c>
      <c r="H484">
        <f ca="1">IF(134.11&lt;&gt;134.11,0,0)</f>
        <v>0</v>
      </c>
      <c r="I484" t="s">
        <v>15</v>
      </c>
      <c r="J484" t="s">
        <v>15</v>
      </c>
    </row>
    <row r="485" spans="1:10">
      <c r="A485" t="s">
        <v>740</v>
      </c>
      <c r="B485" t="s">
        <v>736</v>
      </c>
      <c r="C485" t="s">
        <v>70</v>
      </c>
      <c r="D485" s="1">
        <v>21.71</v>
      </c>
      <c r="E485" s="2">
        <v>6.2</v>
      </c>
      <c r="F485" s="2">
        <v>134.6</v>
      </c>
      <c r="G485" t="s">
        <v>737</v>
      </c>
      <c r="H485">
        <f ca="1">IF(134.6&lt;&gt;134.6,0,0)</f>
        <v>0</v>
      </c>
      <c r="I485" t="s">
        <v>15</v>
      </c>
      <c r="J485" t="s">
        <v>15</v>
      </c>
    </row>
    <row r="486" spans="1:10">
      <c r="A486" t="s">
        <v>741</v>
      </c>
      <c r="B486" t="s">
        <v>736</v>
      </c>
      <c r="C486" t="s">
        <v>116</v>
      </c>
      <c r="D486" s="1">
        <v>21.81</v>
      </c>
      <c r="E486" s="2">
        <v>4.85</v>
      </c>
      <c r="F486" s="2">
        <v>105.78</v>
      </c>
      <c r="G486" t="s">
        <v>737</v>
      </c>
      <c r="H486">
        <f ca="1">IF(105.78&lt;&gt;105.78,0,0)</f>
        <v>0</v>
      </c>
      <c r="I486" t="s">
        <v>15</v>
      </c>
      <c r="J486" t="s">
        <v>15</v>
      </c>
    </row>
    <row r="487" spans="1:10">
      <c r="A487" t="s">
        <v>742</v>
      </c>
      <c r="B487" t="s">
        <v>736</v>
      </c>
      <c r="C487" t="s">
        <v>113</v>
      </c>
      <c r="D487" s="1">
        <v>21.72</v>
      </c>
      <c r="E487" s="2">
        <v>8.2</v>
      </c>
      <c r="F487" s="2">
        <v>178.1</v>
      </c>
      <c r="G487" t="s">
        <v>737</v>
      </c>
      <c r="H487">
        <f ca="1">IF(178.1&lt;&gt;178.1,0,0)</f>
        <v>0</v>
      </c>
      <c r="I487" t="s">
        <v>15</v>
      </c>
      <c r="J487" t="s">
        <v>15</v>
      </c>
    </row>
    <row r="488" spans="1:10">
      <c r="A488" t="s">
        <v>743</v>
      </c>
      <c r="B488" t="s">
        <v>736</v>
      </c>
      <c r="C488" t="s">
        <v>70</v>
      </c>
      <c r="D488" s="1">
        <v>21.59</v>
      </c>
      <c r="E488" s="2">
        <v>6.2</v>
      </c>
      <c r="F488" s="2">
        <v>133.86</v>
      </c>
      <c r="G488" t="s">
        <v>737</v>
      </c>
      <c r="H488">
        <f ca="1">IF(133.86&lt;&gt;133.86,0,0)</f>
        <v>0</v>
      </c>
      <c r="I488" t="s">
        <v>15</v>
      </c>
      <c r="J488" t="s">
        <v>15</v>
      </c>
    </row>
    <row r="489" spans="1:10">
      <c r="A489" t="s">
        <v>744</v>
      </c>
      <c r="B489" t="s">
        <v>736</v>
      </c>
      <c r="C489" t="s">
        <v>70</v>
      </c>
      <c r="D489" s="1">
        <v>21.66</v>
      </c>
      <c r="E489" s="2">
        <v>6.2</v>
      </c>
      <c r="F489" s="2">
        <v>134.29</v>
      </c>
      <c r="G489" t="s">
        <v>737</v>
      </c>
      <c r="H489">
        <f ca="1">IF(134.29&lt;&gt;134.29,0,0)</f>
        <v>0</v>
      </c>
      <c r="I489" t="s">
        <v>15</v>
      </c>
      <c r="J489" t="s">
        <v>15</v>
      </c>
    </row>
    <row r="490" spans="1:10">
      <c r="A490" t="s">
        <v>745</v>
      </c>
      <c r="B490" t="s">
        <v>736</v>
      </c>
      <c r="C490" t="s">
        <v>746</v>
      </c>
      <c r="D490" s="1">
        <v>21.51</v>
      </c>
      <c r="E490" s="2">
        <v>4.9</v>
      </c>
      <c r="F490" s="2">
        <v>105.4</v>
      </c>
      <c r="G490" t="s">
        <v>737</v>
      </c>
      <c r="H490">
        <f ca="1">IF(105.4&lt;&gt;105.4,0,0)</f>
        <v>0</v>
      </c>
      <c r="I490" t="s">
        <v>15</v>
      </c>
      <c r="J490" t="s">
        <v>15</v>
      </c>
    </row>
    <row r="491" spans="1:10">
      <c r="A491" t="s">
        <v>747</v>
      </c>
      <c r="B491" t="s">
        <v>736</v>
      </c>
      <c r="C491" t="s">
        <v>70</v>
      </c>
      <c r="D491" s="1">
        <v>21.7</v>
      </c>
      <c r="E491" s="2">
        <v>6.2</v>
      </c>
      <c r="F491" s="2">
        <v>134.54</v>
      </c>
      <c r="G491" t="s">
        <v>737</v>
      </c>
      <c r="H491">
        <f ca="1">IF(134.54&lt;&gt;134.54,0,0)</f>
        <v>0</v>
      </c>
      <c r="I491" t="s">
        <v>15</v>
      </c>
      <c r="J491" t="s">
        <v>15</v>
      </c>
    </row>
    <row r="492" spans="1:10">
      <c r="A492" t="s">
        <v>748</v>
      </c>
      <c r="B492" t="s">
        <v>736</v>
      </c>
      <c r="C492" t="s">
        <v>72</v>
      </c>
      <c r="D492" s="1">
        <v>21.7</v>
      </c>
      <c r="E492" s="2">
        <v>4.7</v>
      </c>
      <c r="F492" s="2">
        <v>101.99</v>
      </c>
      <c r="G492" t="s">
        <v>737</v>
      </c>
      <c r="H492">
        <f ca="1">IF(101.99&lt;&gt;101.99,0,0)</f>
        <v>0</v>
      </c>
      <c r="I492" t="s">
        <v>15</v>
      </c>
      <c r="J492" t="s">
        <v>15</v>
      </c>
    </row>
    <row r="493" spans="1:10">
      <c r="A493" t="s">
        <v>749</v>
      </c>
      <c r="B493" t="s">
        <v>736</v>
      </c>
      <c r="C493" t="s">
        <v>72</v>
      </c>
      <c r="D493" s="1">
        <v>21.65</v>
      </c>
      <c r="E493" s="2">
        <v>4.7</v>
      </c>
      <c r="F493" s="2">
        <v>101.76</v>
      </c>
      <c r="G493" t="s">
        <v>737</v>
      </c>
      <c r="H493">
        <f ca="1">IF(101.76&lt;&gt;101.76,0,0)</f>
        <v>0</v>
      </c>
      <c r="I493" t="s">
        <v>15</v>
      </c>
      <c r="J493" t="s">
        <v>15</v>
      </c>
    </row>
    <row r="494" spans="1:10">
      <c r="A494" t="s">
        <v>750</v>
      </c>
      <c r="B494" t="s">
        <v>736</v>
      </c>
      <c r="C494" t="s">
        <v>70</v>
      </c>
      <c r="D494" s="1">
        <v>21.7</v>
      </c>
      <c r="E494" s="2">
        <v>6.2</v>
      </c>
      <c r="F494" s="2">
        <v>134.54</v>
      </c>
      <c r="G494" t="s">
        <v>737</v>
      </c>
      <c r="H494">
        <f ca="1">IF(134.54&lt;&gt;134.54,0,0)</f>
        <v>0</v>
      </c>
      <c r="I494" t="s">
        <v>15</v>
      </c>
      <c r="J494" t="s">
        <v>15</v>
      </c>
    </row>
    <row r="495" spans="1:10">
      <c r="A495" t="s">
        <v>751</v>
      </c>
      <c r="B495" t="s">
        <v>736</v>
      </c>
      <c r="C495" t="s">
        <v>70</v>
      </c>
      <c r="D495" s="1">
        <v>21.58</v>
      </c>
      <c r="E495" s="2">
        <v>6.2</v>
      </c>
      <c r="F495" s="2">
        <v>133.8</v>
      </c>
      <c r="G495" t="s">
        <v>737</v>
      </c>
      <c r="H495">
        <f ca="1">IF(133.8&lt;&gt;133.8,0,0)</f>
        <v>0</v>
      </c>
      <c r="I495" t="s">
        <v>15</v>
      </c>
      <c r="J495" t="s">
        <v>15</v>
      </c>
    </row>
    <row r="496" spans="1:10">
      <c r="A496" t="s">
        <v>752</v>
      </c>
      <c r="B496" t="s">
        <v>736</v>
      </c>
      <c r="C496" t="s">
        <v>72</v>
      </c>
      <c r="D496" s="1">
        <v>21.55</v>
      </c>
      <c r="E496" s="2">
        <v>4.7</v>
      </c>
      <c r="F496" s="2">
        <v>101.29</v>
      </c>
      <c r="G496" t="s">
        <v>737</v>
      </c>
      <c r="H496">
        <f ca="1">IF(101.29&lt;&gt;101.29,0,0)</f>
        <v>0</v>
      </c>
      <c r="I496" t="s">
        <v>15</v>
      </c>
      <c r="J496" t="s">
        <v>15</v>
      </c>
    </row>
    <row r="497" spans="1:10">
      <c r="A497" t="s">
        <v>753</v>
      </c>
      <c r="B497" t="s">
        <v>736</v>
      </c>
      <c r="C497" t="s">
        <v>70</v>
      </c>
      <c r="D497" s="1">
        <v>21.7</v>
      </c>
      <c r="E497" s="2">
        <v>6.2</v>
      </c>
      <c r="F497" s="2">
        <v>134.54</v>
      </c>
      <c r="G497" t="s">
        <v>737</v>
      </c>
      <c r="H497">
        <f ca="1">IF(134.54&lt;&gt;134.54,0,0)</f>
        <v>0</v>
      </c>
      <c r="I497" t="s">
        <v>15</v>
      </c>
      <c r="J497" t="s">
        <v>15</v>
      </c>
    </row>
    <row r="498" spans="1:10">
      <c r="A498" t="s">
        <v>754</v>
      </c>
      <c r="B498" t="s">
        <v>736</v>
      </c>
      <c r="C498" t="s">
        <v>70</v>
      </c>
      <c r="D498" s="1">
        <v>21.6</v>
      </c>
      <c r="E498" s="2">
        <v>6.2</v>
      </c>
      <c r="F498" s="2">
        <v>133.92</v>
      </c>
      <c r="G498" t="s">
        <v>737</v>
      </c>
      <c r="H498">
        <f ca="1">IF(133.92&lt;&gt;133.92,0,0)</f>
        <v>0</v>
      </c>
      <c r="I498" t="s">
        <v>15</v>
      </c>
      <c r="J498" t="s">
        <v>15</v>
      </c>
    </row>
    <row r="499" spans="1:10">
      <c r="A499" t="s">
        <v>755</v>
      </c>
      <c r="B499" t="s">
        <v>736</v>
      </c>
      <c r="C499" t="s">
        <v>70</v>
      </c>
      <c r="D499" s="1">
        <v>21.65</v>
      </c>
      <c r="E499" s="2">
        <v>6.2</v>
      </c>
      <c r="F499" s="2">
        <v>134.23</v>
      </c>
      <c r="G499" t="s">
        <v>737</v>
      </c>
      <c r="H499">
        <f ca="1">IF(134.23&lt;&gt;134.23,0,0)</f>
        <v>0</v>
      </c>
      <c r="I499" t="s">
        <v>15</v>
      </c>
      <c r="J499" t="s">
        <v>15</v>
      </c>
    </row>
    <row r="500" spans="1:10">
      <c r="A500" t="s">
        <v>756</v>
      </c>
      <c r="B500" t="s">
        <v>757</v>
      </c>
      <c r="C500" t="s">
        <v>209</v>
      </c>
      <c r="D500" s="1">
        <v>20.18</v>
      </c>
      <c r="E500" s="2">
        <v>3.95</v>
      </c>
      <c r="F500" s="2">
        <v>79.71</v>
      </c>
      <c r="G500" t="s">
        <v>758</v>
      </c>
      <c r="H500">
        <f ca="1">IF(79.71&lt;&gt;79.71,0,0)</f>
        <v>0</v>
      </c>
      <c r="I500" t="s">
        <v>15</v>
      </c>
      <c r="J500" t="s">
        <v>15</v>
      </c>
    </row>
    <row r="501" spans="1:10">
      <c r="A501" t="s">
        <v>759</v>
      </c>
      <c r="B501" t="s">
        <v>757</v>
      </c>
      <c r="C501" t="s">
        <v>196</v>
      </c>
      <c r="D501" s="1">
        <v>20.13</v>
      </c>
      <c r="E501" s="2">
        <v>4.15</v>
      </c>
      <c r="F501" s="2">
        <v>83.54</v>
      </c>
      <c r="G501" t="s">
        <v>758</v>
      </c>
      <c r="H501">
        <f ca="1">IF(83.54&lt;&gt;83.54,0,0)</f>
        <v>0</v>
      </c>
      <c r="I501" t="s">
        <v>15</v>
      </c>
      <c r="J501" t="s">
        <v>15</v>
      </c>
    </row>
    <row r="502" spans="1:10">
      <c r="A502" t="s">
        <v>760</v>
      </c>
      <c r="B502" t="s">
        <v>757</v>
      </c>
      <c r="C502" t="s">
        <v>201</v>
      </c>
      <c r="D502" s="1">
        <v>20.07</v>
      </c>
      <c r="E502" s="2">
        <v>3.35</v>
      </c>
      <c r="F502" s="2">
        <v>67.23</v>
      </c>
      <c r="G502" t="s">
        <v>758</v>
      </c>
      <c r="H502">
        <f ca="1">IF(67.23&lt;&gt;67.23,0,0)</f>
        <v>0</v>
      </c>
      <c r="I502" t="s">
        <v>15</v>
      </c>
      <c r="J502" t="s">
        <v>15</v>
      </c>
    </row>
    <row r="503" spans="1:10">
      <c r="A503" t="s">
        <v>761</v>
      </c>
      <c r="B503" t="s">
        <v>757</v>
      </c>
      <c r="C503" t="s">
        <v>203</v>
      </c>
      <c r="D503" s="1">
        <v>20.15</v>
      </c>
      <c r="E503" s="2">
        <v>4.15</v>
      </c>
      <c r="F503" s="2">
        <v>83.62</v>
      </c>
      <c r="G503" t="s">
        <v>758</v>
      </c>
      <c r="H503">
        <f ca="1">IF(83.62&lt;&gt;83.62,0,0)</f>
        <v>0</v>
      </c>
      <c r="I503" t="s">
        <v>15</v>
      </c>
      <c r="J503" t="s">
        <v>15</v>
      </c>
    </row>
    <row r="504" spans="1:10">
      <c r="A504" t="s">
        <v>762</v>
      </c>
      <c r="B504" t="s">
        <v>757</v>
      </c>
      <c r="C504" t="s">
        <v>212</v>
      </c>
      <c r="D504" s="1">
        <v>20.12</v>
      </c>
      <c r="E504" s="2">
        <v>3.95</v>
      </c>
      <c r="F504" s="2">
        <v>79.47</v>
      </c>
      <c r="G504" t="s">
        <v>758</v>
      </c>
      <c r="H504">
        <f ca="1">IF(79.47&lt;&gt;79.47,0,0)</f>
        <v>0</v>
      </c>
      <c r="I504" t="s">
        <v>15</v>
      </c>
      <c r="J504" t="s">
        <v>15</v>
      </c>
    </row>
    <row r="505" spans="1:10">
      <c r="A505" t="s">
        <v>763</v>
      </c>
      <c r="B505" t="s">
        <v>757</v>
      </c>
      <c r="C505" t="s">
        <v>196</v>
      </c>
      <c r="D505" s="1">
        <v>20.08</v>
      </c>
      <c r="E505" s="2">
        <v>4.15</v>
      </c>
      <c r="F505" s="2">
        <v>83.33</v>
      </c>
      <c r="G505" t="s">
        <v>758</v>
      </c>
      <c r="H505">
        <f ca="1">IF(83.33&lt;&gt;83.33,0,0)</f>
        <v>0</v>
      </c>
      <c r="I505" t="s">
        <v>15</v>
      </c>
      <c r="J505" t="s">
        <v>15</v>
      </c>
    </row>
    <row r="506" spans="1:10">
      <c r="A506" t="s">
        <v>764</v>
      </c>
      <c r="B506" t="s">
        <v>757</v>
      </c>
      <c r="C506" t="s">
        <v>212</v>
      </c>
      <c r="D506" s="1">
        <v>20.19</v>
      </c>
      <c r="E506" s="2">
        <v>3.95</v>
      </c>
      <c r="F506" s="2">
        <v>79.75</v>
      </c>
      <c r="G506" t="s">
        <v>758</v>
      </c>
      <c r="H506">
        <f ca="1">IF(79.75&lt;&gt;79.75,0,0)</f>
        <v>0</v>
      </c>
      <c r="I506" t="s">
        <v>15</v>
      </c>
      <c r="J506" t="s">
        <v>15</v>
      </c>
    </row>
    <row r="507" spans="1:10">
      <c r="A507" t="s">
        <v>765</v>
      </c>
      <c r="B507" t="s">
        <v>757</v>
      </c>
      <c r="C507" t="s">
        <v>199</v>
      </c>
      <c r="D507" s="1">
        <v>20.07</v>
      </c>
      <c r="E507" s="2">
        <v>3.85</v>
      </c>
      <c r="F507" s="2">
        <v>77.27</v>
      </c>
      <c r="G507" t="s">
        <v>758</v>
      </c>
      <c r="H507">
        <f ca="1">IF(77.27&lt;&gt;77.27,0,0)</f>
        <v>0</v>
      </c>
      <c r="I507" t="s">
        <v>15</v>
      </c>
      <c r="J507" t="s">
        <v>15</v>
      </c>
    </row>
    <row r="508" spans="1:10">
      <c r="A508" t="s">
        <v>766</v>
      </c>
      <c r="B508" t="s">
        <v>757</v>
      </c>
      <c r="C508" t="s">
        <v>216</v>
      </c>
      <c r="D508" s="1">
        <v>20.01</v>
      </c>
      <c r="E508" s="2">
        <v>4.9</v>
      </c>
      <c r="F508" s="2">
        <v>98.05</v>
      </c>
      <c r="G508" t="s">
        <v>758</v>
      </c>
      <c r="H508">
        <f ca="1">IF(98.05&lt;&gt;98.05,0,0)</f>
        <v>0</v>
      </c>
      <c r="I508" t="s">
        <v>15</v>
      </c>
      <c r="J508" t="s">
        <v>15</v>
      </c>
    </row>
    <row r="509" spans="1:10">
      <c r="A509" t="s">
        <v>767</v>
      </c>
      <c r="B509" t="s">
        <v>768</v>
      </c>
      <c r="C509" t="s">
        <v>70</v>
      </c>
      <c r="D509" s="1">
        <v>18.45</v>
      </c>
      <c r="E509" s="2">
        <v>6.2</v>
      </c>
      <c r="F509" s="2">
        <v>114.39</v>
      </c>
      <c r="G509" t="s">
        <v>769</v>
      </c>
      <c r="H509">
        <f ca="1">IF(114.39&lt;&gt;114.39,0,0)</f>
        <v>0</v>
      </c>
      <c r="I509" t="s">
        <v>15</v>
      </c>
      <c r="J509" t="s">
        <v>15</v>
      </c>
    </row>
    <row r="510" spans="1:10">
      <c r="A510" t="s">
        <v>770</v>
      </c>
      <c r="B510" t="s">
        <v>768</v>
      </c>
      <c r="C510" t="s">
        <v>72</v>
      </c>
      <c r="D510" s="1">
        <v>18.39</v>
      </c>
      <c r="E510" s="2">
        <v>4.7</v>
      </c>
      <c r="F510" s="2">
        <v>86.43</v>
      </c>
      <c r="G510" t="s">
        <v>769</v>
      </c>
      <c r="H510">
        <f ca="1">IF(86.43&lt;&gt;86.43,0,0)</f>
        <v>0</v>
      </c>
      <c r="I510" t="s">
        <v>15</v>
      </c>
      <c r="J510" t="s">
        <v>15</v>
      </c>
    </row>
    <row r="511" spans="1:10">
      <c r="A511" t="s">
        <v>771</v>
      </c>
      <c r="B511" t="s">
        <v>768</v>
      </c>
      <c r="C511" t="s">
        <v>385</v>
      </c>
      <c r="D511" s="1">
        <v>18.44</v>
      </c>
      <c r="E511" s="2">
        <v>7.45</v>
      </c>
      <c r="F511" s="2">
        <v>137.38</v>
      </c>
      <c r="G511" t="s">
        <v>769</v>
      </c>
      <c r="H511">
        <f ca="1">IF(137.38&lt;&gt;137.38,0,0)</f>
        <v>0</v>
      </c>
      <c r="I511" t="s">
        <v>15</v>
      </c>
      <c r="J511" t="s">
        <v>15</v>
      </c>
    </row>
    <row r="512" spans="1:10">
      <c r="A512" t="s">
        <v>772</v>
      </c>
      <c r="B512" t="s">
        <v>768</v>
      </c>
      <c r="C512" t="s">
        <v>70</v>
      </c>
      <c r="D512" s="1">
        <v>18.49</v>
      </c>
      <c r="E512" s="2">
        <v>6.2</v>
      </c>
      <c r="F512" s="2">
        <v>114.64</v>
      </c>
      <c r="G512" t="s">
        <v>769</v>
      </c>
      <c r="H512">
        <f ca="1">IF(114.64&lt;&gt;114.64,0,0)</f>
        <v>0</v>
      </c>
      <c r="I512" t="s">
        <v>15</v>
      </c>
      <c r="J512" t="s">
        <v>15</v>
      </c>
    </row>
    <row r="513" spans="1:10">
      <c r="A513" t="s">
        <v>773</v>
      </c>
      <c r="B513" t="s">
        <v>768</v>
      </c>
      <c r="C513" t="s">
        <v>113</v>
      </c>
      <c r="D513" s="1">
        <v>18.39</v>
      </c>
      <c r="E513" s="2">
        <v>8.2</v>
      </c>
      <c r="F513" s="2">
        <v>150.8</v>
      </c>
      <c r="G513" t="s">
        <v>769</v>
      </c>
      <c r="H513">
        <f ca="1">IF(150.8&lt;&gt;150.8,0,0)</f>
        <v>0</v>
      </c>
      <c r="I513" t="s">
        <v>15</v>
      </c>
      <c r="J513" t="s">
        <v>15</v>
      </c>
    </row>
    <row r="514" spans="1:10">
      <c r="A514" t="s">
        <v>774</v>
      </c>
      <c r="B514" t="s">
        <v>768</v>
      </c>
      <c r="C514" t="s">
        <v>70</v>
      </c>
      <c r="D514" s="1">
        <v>18.41</v>
      </c>
      <c r="E514" s="2">
        <v>6.2</v>
      </c>
      <c r="F514" s="2">
        <v>114.14</v>
      </c>
      <c r="G514" t="s">
        <v>769</v>
      </c>
      <c r="H514">
        <f ca="1">IF(114.14&lt;&gt;114.14,0,0)</f>
        <v>0</v>
      </c>
      <c r="I514" t="s">
        <v>15</v>
      </c>
      <c r="J514" t="s">
        <v>15</v>
      </c>
    </row>
    <row r="515" spans="1:10">
      <c r="A515" t="s">
        <v>775</v>
      </c>
      <c r="B515" t="s">
        <v>768</v>
      </c>
      <c r="C515" t="s">
        <v>70</v>
      </c>
      <c r="D515" s="1">
        <v>18.45</v>
      </c>
      <c r="E515" s="2">
        <v>6.2</v>
      </c>
      <c r="F515" s="2">
        <v>114.39</v>
      </c>
      <c r="G515" t="s">
        <v>769</v>
      </c>
      <c r="H515">
        <f ca="1">IF(114.39&lt;&gt;114.39,0,0)</f>
        <v>0</v>
      </c>
      <c r="I515" t="s">
        <v>15</v>
      </c>
      <c r="J515" t="s">
        <v>15</v>
      </c>
    </row>
    <row r="516" spans="1:10">
      <c r="A516" t="s">
        <v>776</v>
      </c>
      <c r="B516" t="s">
        <v>768</v>
      </c>
      <c r="C516" t="s">
        <v>70</v>
      </c>
      <c r="D516" s="1">
        <v>18.4</v>
      </c>
      <c r="E516" s="2">
        <v>6.2</v>
      </c>
      <c r="F516" s="2">
        <v>114.08</v>
      </c>
      <c r="G516" t="s">
        <v>769</v>
      </c>
      <c r="H516">
        <f ca="1">IF(114.08&lt;&gt;114.08,0,0)</f>
        <v>0</v>
      </c>
      <c r="I516" t="s">
        <v>15</v>
      </c>
      <c r="J516" t="s">
        <v>15</v>
      </c>
    </row>
    <row r="517" spans="1:10">
      <c r="A517" t="s">
        <v>777</v>
      </c>
      <c r="B517" t="s">
        <v>768</v>
      </c>
      <c r="C517" t="s">
        <v>186</v>
      </c>
      <c r="D517" s="1">
        <v>18.45</v>
      </c>
      <c r="E517" s="2">
        <v>8.3</v>
      </c>
      <c r="F517" s="2">
        <v>153.14</v>
      </c>
      <c r="G517" t="s">
        <v>769</v>
      </c>
      <c r="H517">
        <f ca="1">IF(153.14&lt;&gt;153.14,0,0)</f>
        <v>0</v>
      </c>
      <c r="I517" t="s">
        <v>15</v>
      </c>
      <c r="J517" t="s">
        <v>15</v>
      </c>
    </row>
    <row r="518" spans="1:10">
      <c r="A518" t="s">
        <v>778</v>
      </c>
      <c r="B518" t="s">
        <v>768</v>
      </c>
      <c r="C518" t="s">
        <v>72</v>
      </c>
      <c r="D518" s="1">
        <v>18.46</v>
      </c>
      <c r="E518" s="2">
        <v>4.7</v>
      </c>
      <c r="F518" s="2">
        <v>86.76</v>
      </c>
      <c r="G518" t="s">
        <v>769</v>
      </c>
      <c r="H518">
        <f ca="1">IF(86.76&lt;&gt;86.76,0,0)</f>
        <v>0</v>
      </c>
      <c r="I518" t="s">
        <v>15</v>
      </c>
      <c r="J518" t="s">
        <v>15</v>
      </c>
    </row>
    <row r="519" spans="1:10">
      <c r="A519" t="s">
        <v>779</v>
      </c>
      <c r="B519" t="s">
        <v>780</v>
      </c>
      <c r="C519" t="s">
        <v>781</v>
      </c>
      <c r="D519" s="1">
        <v>17.06</v>
      </c>
      <c r="E519" s="2">
        <v>7.3</v>
      </c>
      <c r="F519" s="2">
        <v>124.54</v>
      </c>
      <c r="G519" t="s">
        <v>782</v>
      </c>
      <c r="H519">
        <f ca="1">IF(124.54&lt;&gt;124.54,0,0)</f>
        <v>0</v>
      </c>
      <c r="I519" t="s">
        <v>15</v>
      </c>
      <c r="J519" t="s">
        <v>15</v>
      </c>
    </row>
    <row r="520" spans="1:10">
      <c r="A520" t="s">
        <v>783</v>
      </c>
      <c r="B520" t="s">
        <v>780</v>
      </c>
      <c r="C520" t="s">
        <v>50</v>
      </c>
      <c r="D520" s="1">
        <v>17.07</v>
      </c>
      <c r="E520" s="2">
        <v>5.45</v>
      </c>
      <c r="F520" s="2">
        <v>93.03</v>
      </c>
      <c r="G520" t="s">
        <v>782</v>
      </c>
      <c r="H520">
        <f ca="1">IF(93.03&lt;&gt;93.03,0,0)</f>
        <v>0</v>
      </c>
      <c r="I520" t="s">
        <v>15</v>
      </c>
      <c r="J520" t="s">
        <v>15</v>
      </c>
    </row>
    <row r="521" spans="1:10">
      <c r="A521" t="s">
        <v>784</v>
      </c>
      <c r="B521" t="s">
        <v>780</v>
      </c>
      <c r="C521" t="s">
        <v>50</v>
      </c>
      <c r="D521" s="1">
        <v>17.26</v>
      </c>
      <c r="E521" s="2">
        <v>5.45</v>
      </c>
      <c r="F521" s="2">
        <v>94.07</v>
      </c>
      <c r="G521" t="s">
        <v>782</v>
      </c>
      <c r="H521">
        <f ca="1">IF(94.07&lt;&gt;94.07,0,0)</f>
        <v>0</v>
      </c>
      <c r="I521" t="s">
        <v>15</v>
      </c>
      <c r="J521" t="s">
        <v>15</v>
      </c>
    </row>
    <row r="522" spans="1:10">
      <c r="A522" t="s">
        <v>785</v>
      </c>
      <c r="B522" t="s">
        <v>780</v>
      </c>
      <c r="C522" t="s">
        <v>35</v>
      </c>
      <c r="D522" s="1">
        <v>17.16</v>
      </c>
      <c r="E522" s="2">
        <v>3.95</v>
      </c>
      <c r="F522" s="2">
        <v>67.78</v>
      </c>
      <c r="G522" t="s">
        <v>782</v>
      </c>
      <c r="H522">
        <f ca="1">IF(67.78&lt;&gt;67.78,0,0)</f>
        <v>0</v>
      </c>
      <c r="I522" t="s">
        <v>15</v>
      </c>
      <c r="J522" t="s">
        <v>15</v>
      </c>
    </row>
    <row r="523" spans="1:10">
      <c r="A523" t="s">
        <v>786</v>
      </c>
      <c r="B523" t="s">
        <v>780</v>
      </c>
      <c r="C523" t="s">
        <v>787</v>
      </c>
      <c r="D523" s="1">
        <v>17.11</v>
      </c>
      <c r="E523" s="2">
        <v>5.95</v>
      </c>
      <c r="F523" s="2">
        <v>101.8</v>
      </c>
      <c r="G523" t="s">
        <v>782</v>
      </c>
      <c r="H523">
        <f ca="1">IF(101.8&lt;&gt;101.8,0,0)</f>
        <v>0</v>
      </c>
      <c r="I523" t="s">
        <v>15</v>
      </c>
      <c r="J523" t="s">
        <v>15</v>
      </c>
    </row>
    <row r="524" spans="1:10">
      <c r="A524" t="s">
        <v>788</v>
      </c>
      <c r="B524" t="s">
        <v>780</v>
      </c>
      <c r="C524" t="s">
        <v>70</v>
      </c>
      <c r="D524" s="1">
        <v>18.7</v>
      </c>
      <c r="E524" s="2">
        <v>6.2</v>
      </c>
      <c r="F524" s="2">
        <v>115.94</v>
      </c>
      <c r="G524" t="s">
        <v>782</v>
      </c>
      <c r="H524">
        <f ca="1">IF(115.94&lt;&gt;115.94,0,0)</f>
        <v>0</v>
      </c>
      <c r="I524" t="s">
        <v>15</v>
      </c>
      <c r="J524" t="s">
        <v>15</v>
      </c>
    </row>
    <row r="525" spans="1:10">
      <c r="A525" t="s">
        <v>789</v>
      </c>
      <c r="B525" t="s">
        <v>780</v>
      </c>
      <c r="C525" t="s">
        <v>111</v>
      </c>
      <c r="D525" s="1">
        <v>18.75</v>
      </c>
      <c r="E525" s="2">
        <v>9.3</v>
      </c>
      <c r="F525" s="2">
        <v>174.38</v>
      </c>
      <c r="G525" t="s">
        <v>782</v>
      </c>
      <c r="H525">
        <f ca="1">IF(174.38&lt;&gt;174.38,0,0)</f>
        <v>0</v>
      </c>
      <c r="I525" t="s">
        <v>15</v>
      </c>
      <c r="J525" t="s">
        <v>15</v>
      </c>
    </row>
    <row r="526" spans="1:10">
      <c r="A526" t="s">
        <v>790</v>
      </c>
      <c r="B526" t="s">
        <v>780</v>
      </c>
      <c r="C526" t="s">
        <v>111</v>
      </c>
      <c r="D526" s="1">
        <v>18.7</v>
      </c>
      <c r="E526" s="2">
        <v>9.3</v>
      </c>
      <c r="F526" s="2">
        <v>173.91</v>
      </c>
      <c r="G526" t="s">
        <v>782</v>
      </c>
      <c r="H526">
        <f ca="1">IF(173.91&lt;&gt;173.91,0,0)</f>
        <v>0</v>
      </c>
      <c r="I526" t="s">
        <v>15</v>
      </c>
      <c r="J526" t="s">
        <v>15</v>
      </c>
    </row>
    <row r="527" spans="1:10">
      <c r="A527" t="s">
        <v>791</v>
      </c>
      <c r="B527" t="s">
        <v>780</v>
      </c>
      <c r="C527" t="s">
        <v>113</v>
      </c>
      <c r="D527" s="1">
        <v>18.76</v>
      </c>
      <c r="E527" s="2">
        <v>8.2</v>
      </c>
      <c r="F527" s="2">
        <v>153.83</v>
      </c>
      <c r="G527" t="s">
        <v>782</v>
      </c>
      <c r="H527">
        <f ca="1">IF(153.83&lt;&gt;153.83,0,0)</f>
        <v>0</v>
      </c>
      <c r="I527" t="s">
        <v>15</v>
      </c>
      <c r="J527" t="s">
        <v>15</v>
      </c>
    </row>
    <row r="528" spans="1:10">
      <c r="A528" t="s">
        <v>792</v>
      </c>
      <c r="B528" t="s">
        <v>780</v>
      </c>
      <c r="C528" t="s">
        <v>793</v>
      </c>
      <c r="D528" s="1">
        <v>18.79</v>
      </c>
      <c r="E528" s="2">
        <v>6.2</v>
      </c>
      <c r="F528" s="2">
        <v>116.5</v>
      </c>
      <c r="G528" t="s">
        <v>782</v>
      </c>
      <c r="H528">
        <f ca="1">IF(116.5&lt;&gt;116.5,0,0)</f>
        <v>0</v>
      </c>
      <c r="I528" t="s">
        <v>15</v>
      </c>
      <c r="J528" t="s">
        <v>15</v>
      </c>
    </row>
    <row r="529" spans="1:10">
      <c r="A529" t="s">
        <v>794</v>
      </c>
      <c r="B529" t="s">
        <v>780</v>
      </c>
      <c r="C529" t="s">
        <v>70</v>
      </c>
      <c r="D529" s="1">
        <v>18.89</v>
      </c>
      <c r="E529" s="2">
        <v>6.2</v>
      </c>
      <c r="F529" s="2">
        <v>117.12</v>
      </c>
      <c r="G529" t="s">
        <v>782</v>
      </c>
      <c r="H529">
        <f ca="1">IF(117.12&lt;&gt;117.12,0,0)</f>
        <v>0</v>
      </c>
      <c r="I529" t="s">
        <v>15</v>
      </c>
      <c r="J529" t="s">
        <v>15</v>
      </c>
    </row>
    <row r="530" spans="1:10">
      <c r="A530" t="s">
        <v>795</v>
      </c>
      <c r="B530" t="s">
        <v>780</v>
      </c>
      <c r="C530" t="s">
        <v>70</v>
      </c>
      <c r="D530" s="1">
        <v>18.92</v>
      </c>
      <c r="E530" s="2">
        <v>6.2</v>
      </c>
      <c r="F530" s="2">
        <v>117.3</v>
      </c>
      <c r="G530" t="s">
        <v>782</v>
      </c>
      <c r="H530">
        <f ca="1">IF(117.3&lt;&gt;117.3,0,0)</f>
        <v>0</v>
      </c>
      <c r="I530" t="s">
        <v>15</v>
      </c>
      <c r="J530" t="s">
        <v>15</v>
      </c>
    </row>
    <row r="531" spans="1:10">
      <c r="A531" t="s">
        <v>796</v>
      </c>
      <c r="B531" t="s">
        <v>780</v>
      </c>
      <c r="C531" t="s">
        <v>70</v>
      </c>
      <c r="D531" s="1">
        <v>18.87</v>
      </c>
      <c r="E531" s="2">
        <v>6.2</v>
      </c>
      <c r="F531" s="2">
        <v>116.99</v>
      </c>
      <c r="G531" t="s">
        <v>782</v>
      </c>
      <c r="H531">
        <f ca="1">IF(116.99&lt;&gt;116.99,0,0)</f>
        <v>0</v>
      </c>
      <c r="I531" t="s">
        <v>15</v>
      </c>
      <c r="J531" t="s">
        <v>15</v>
      </c>
    </row>
    <row r="532" spans="1:10">
      <c r="A532" t="s">
        <v>797</v>
      </c>
      <c r="B532" t="s">
        <v>780</v>
      </c>
      <c r="C532" t="s">
        <v>111</v>
      </c>
      <c r="D532" s="1">
        <v>18.84</v>
      </c>
      <c r="E532" s="2">
        <v>9.3</v>
      </c>
      <c r="F532" s="2">
        <v>175.21</v>
      </c>
      <c r="G532" t="s">
        <v>782</v>
      </c>
      <c r="H532">
        <f ca="1">IF(175.21&lt;&gt;175.21,0,0)</f>
        <v>0</v>
      </c>
      <c r="I532" t="s">
        <v>15</v>
      </c>
      <c r="J532" t="s">
        <v>15</v>
      </c>
    </row>
    <row r="533" spans="1:10">
      <c r="A533" t="s">
        <v>798</v>
      </c>
      <c r="B533" t="s">
        <v>780</v>
      </c>
      <c r="C533" t="s">
        <v>70</v>
      </c>
      <c r="D533" s="1">
        <v>18.9</v>
      </c>
      <c r="E533" s="2">
        <v>6.2</v>
      </c>
      <c r="F533" s="2">
        <v>117.18</v>
      </c>
      <c r="G533" t="s">
        <v>782</v>
      </c>
      <c r="H533">
        <f ca="1">IF(117.18&lt;&gt;117.18,0,0)</f>
        <v>0</v>
      </c>
      <c r="I533" t="s">
        <v>15</v>
      </c>
      <c r="J533" t="s">
        <v>15</v>
      </c>
    </row>
    <row r="534" spans="1:10">
      <c r="A534" t="s">
        <v>799</v>
      </c>
      <c r="B534" t="s">
        <v>780</v>
      </c>
      <c r="C534" t="s">
        <v>111</v>
      </c>
      <c r="D534" s="1">
        <v>18.85</v>
      </c>
      <c r="E534" s="2">
        <v>9.3</v>
      </c>
      <c r="F534" s="2">
        <v>175.31</v>
      </c>
      <c r="G534" t="s">
        <v>782</v>
      </c>
      <c r="H534">
        <f ca="1">IF(175.31&lt;&gt;175.31,0,0)</f>
        <v>0</v>
      </c>
      <c r="I534" t="s">
        <v>15</v>
      </c>
      <c r="J534" t="s">
        <v>15</v>
      </c>
    </row>
    <row r="535" spans="1:10">
      <c r="A535" t="s">
        <v>800</v>
      </c>
      <c r="B535" t="s">
        <v>780</v>
      </c>
      <c r="C535" t="s">
        <v>70</v>
      </c>
      <c r="D535" s="1">
        <v>18.83</v>
      </c>
      <c r="E535" s="2">
        <v>6.2</v>
      </c>
      <c r="F535" s="2">
        <v>116.75</v>
      </c>
      <c r="G535" t="s">
        <v>782</v>
      </c>
      <c r="H535">
        <f ca="1">IF(116.75&lt;&gt;116.75,0,0)</f>
        <v>0</v>
      </c>
      <c r="I535" t="s">
        <v>15</v>
      </c>
      <c r="J535" t="s">
        <v>15</v>
      </c>
    </row>
    <row r="536" spans="1:10">
      <c r="A536" t="s">
        <v>801</v>
      </c>
      <c r="B536" t="s">
        <v>780</v>
      </c>
      <c r="C536" t="s">
        <v>70</v>
      </c>
      <c r="D536" s="1">
        <v>18.83</v>
      </c>
      <c r="E536" s="2">
        <v>6.2</v>
      </c>
      <c r="F536" s="2">
        <v>116.75</v>
      </c>
      <c r="G536" t="s">
        <v>782</v>
      </c>
      <c r="H536">
        <f ca="1">IF(116.75&lt;&gt;116.75,0,0)</f>
        <v>0</v>
      </c>
      <c r="I536" t="s">
        <v>15</v>
      </c>
      <c r="J536" t="s">
        <v>15</v>
      </c>
    </row>
    <row r="537" spans="1:10">
      <c r="A537" t="s">
        <v>802</v>
      </c>
      <c r="B537" t="s">
        <v>780</v>
      </c>
      <c r="C537" t="s">
        <v>70</v>
      </c>
      <c r="D537" s="1">
        <v>18.78</v>
      </c>
      <c r="E537" s="2">
        <v>6.2</v>
      </c>
      <c r="F537" s="2">
        <v>116.44</v>
      </c>
      <c r="G537" t="s">
        <v>782</v>
      </c>
      <c r="H537">
        <f ca="1">IF(116.44&lt;&gt;116.44,0,0)</f>
        <v>0</v>
      </c>
      <c r="I537" t="s">
        <v>15</v>
      </c>
      <c r="J537" t="s">
        <v>15</v>
      </c>
    </row>
    <row r="538" spans="1:10">
      <c r="A538" t="s">
        <v>803</v>
      </c>
      <c r="B538" t="s">
        <v>780</v>
      </c>
      <c r="C538" t="s">
        <v>385</v>
      </c>
      <c r="D538" s="1">
        <v>18.74</v>
      </c>
      <c r="E538" s="2">
        <v>7.45</v>
      </c>
      <c r="F538" s="2">
        <v>139.61</v>
      </c>
      <c r="G538" t="s">
        <v>782</v>
      </c>
      <c r="H538">
        <f ca="1">IF(139.61&lt;&gt;139.61,0,0)</f>
        <v>0</v>
      </c>
      <c r="I538" t="s">
        <v>15</v>
      </c>
      <c r="J538" t="s">
        <v>15</v>
      </c>
    </row>
    <row r="539" spans="2:7">
      <c r="B539" t="s">
        <v>130</v>
      </c>
      <c r="C539" t="s">
        <v>804</v>
      </c>
      <c r="F539" s="2">
        <v>35</v>
      </c>
      <c r="G539" t="s">
        <v>132</v>
      </c>
    </row>
    <row r="540" spans="2:7">
      <c r="B540" t="s">
        <v>531</v>
      </c>
      <c r="C540" t="s">
        <v>805</v>
      </c>
      <c r="F540" s="2">
        <v>50</v>
      </c>
      <c r="G540" t="s">
        <v>532</v>
      </c>
    </row>
    <row r="541" spans="2:7">
      <c r="B541" t="s">
        <v>736</v>
      </c>
      <c r="C541" t="s">
        <v>805</v>
      </c>
      <c r="F541" s="2">
        <v>50</v>
      </c>
      <c r="G541" t="s">
        <v>737</v>
      </c>
    </row>
    <row r="542" spans="2:7">
      <c r="B542" t="s">
        <v>11</v>
      </c>
      <c r="C542" t="s">
        <v>806</v>
      </c>
      <c r="F542" s="2">
        <v>-168.48</v>
      </c>
      <c r="G542" t="s">
        <v>13</v>
      </c>
    </row>
    <row r="543" spans="2:7">
      <c r="B543" t="s">
        <v>27</v>
      </c>
      <c r="C543" t="s">
        <v>806</v>
      </c>
      <c r="F543" s="2">
        <v>-318.72</v>
      </c>
      <c r="G543" t="s">
        <v>29</v>
      </c>
    </row>
    <row r="544" spans="2:7">
      <c r="B544" t="s">
        <v>75</v>
      </c>
      <c r="C544" t="s">
        <v>806</v>
      </c>
      <c r="F544" s="2">
        <v>-276</v>
      </c>
      <c r="G544" t="s">
        <v>77</v>
      </c>
    </row>
    <row r="545" spans="2:7">
      <c r="B545" t="s">
        <v>108</v>
      </c>
      <c r="C545" t="s">
        <v>806</v>
      </c>
      <c r="F545" s="2">
        <v>-324.48</v>
      </c>
      <c r="G545" t="s">
        <v>109</v>
      </c>
    </row>
    <row r="546" spans="2:7">
      <c r="B546" t="s">
        <v>130</v>
      </c>
      <c r="C546" t="s">
        <v>807</v>
      </c>
      <c r="F546" s="2">
        <v>-36</v>
      </c>
      <c r="G546" t="s">
        <v>132</v>
      </c>
    </row>
    <row r="547" spans="2:7">
      <c r="B547" t="s">
        <v>146</v>
      </c>
      <c r="C547" t="s">
        <v>806</v>
      </c>
      <c r="F547" s="2">
        <v>-486.48</v>
      </c>
      <c r="G547" t="s">
        <v>148</v>
      </c>
    </row>
    <row r="548" spans="2:7">
      <c r="B548" t="s">
        <v>177</v>
      </c>
      <c r="C548" t="s">
        <v>806</v>
      </c>
      <c r="F548" s="2">
        <v>-417.6</v>
      </c>
      <c r="G548" t="s">
        <v>178</v>
      </c>
    </row>
    <row r="549" spans="2:7">
      <c r="B549" t="s">
        <v>195</v>
      </c>
      <c r="C549" t="s">
        <v>806</v>
      </c>
      <c r="F549" s="2">
        <v>-144</v>
      </c>
      <c r="G549" t="s">
        <v>197</v>
      </c>
    </row>
    <row r="550" spans="2:7">
      <c r="B550" t="s">
        <v>232</v>
      </c>
      <c r="C550" t="s">
        <v>806</v>
      </c>
      <c r="F550" s="2">
        <v>-358.08</v>
      </c>
      <c r="G550" t="s">
        <v>233</v>
      </c>
    </row>
    <row r="551" spans="2:7">
      <c r="B551" t="s">
        <v>255</v>
      </c>
      <c r="C551" t="s">
        <v>806</v>
      </c>
      <c r="F551" s="2">
        <v>-57.6</v>
      </c>
      <c r="G551" t="s">
        <v>257</v>
      </c>
    </row>
    <row r="552" spans="2:7">
      <c r="B552" t="s">
        <v>267</v>
      </c>
      <c r="C552" t="s">
        <v>806</v>
      </c>
      <c r="F552" s="2">
        <v>-121.68</v>
      </c>
      <c r="G552" t="s">
        <v>269</v>
      </c>
    </row>
    <row r="553" spans="2:7">
      <c r="B553" t="s">
        <v>310</v>
      </c>
      <c r="C553" t="s">
        <v>806</v>
      </c>
      <c r="F553" s="2">
        <v>-204</v>
      </c>
      <c r="G553" t="s">
        <v>311</v>
      </c>
    </row>
    <row r="554" spans="2:7">
      <c r="B554" t="s">
        <v>342</v>
      </c>
      <c r="C554" t="s">
        <v>806</v>
      </c>
      <c r="F554" s="2">
        <v>-231.36</v>
      </c>
      <c r="G554" t="s">
        <v>343</v>
      </c>
    </row>
    <row r="555" spans="2:7">
      <c r="B555" t="s">
        <v>373</v>
      </c>
      <c r="C555" t="s">
        <v>806</v>
      </c>
      <c r="F555" s="2">
        <v>-325.68</v>
      </c>
      <c r="G555" t="s">
        <v>374</v>
      </c>
    </row>
    <row r="556" spans="2:7">
      <c r="B556" t="s">
        <v>412</v>
      </c>
      <c r="C556" t="s">
        <v>806</v>
      </c>
      <c r="F556" s="2">
        <v>-246</v>
      </c>
      <c r="G556" t="s">
        <v>413</v>
      </c>
    </row>
    <row r="557" spans="2:7">
      <c r="B557" t="s">
        <v>444</v>
      </c>
      <c r="C557" t="s">
        <v>806</v>
      </c>
      <c r="F557" s="2">
        <v>-235.44</v>
      </c>
      <c r="G557" t="s">
        <v>445</v>
      </c>
    </row>
    <row r="558" spans="2:7">
      <c r="B558" t="s">
        <v>475</v>
      </c>
      <c r="C558" t="s">
        <v>806</v>
      </c>
      <c r="F558" s="2">
        <v>-240.24</v>
      </c>
      <c r="G558" t="s">
        <v>477</v>
      </c>
    </row>
    <row r="559" spans="2:7">
      <c r="B559" t="s">
        <v>515</v>
      </c>
      <c r="C559" t="s">
        <v>806</v>
      </c>
      <c r="F559" s="2">
        <v>-332.64</v>
      </c>
      <c r="G559" t="s">
        <v>516</v>
      </c>
    </row>
    <row r="560" spans="2:7">
      <c r="B560" t="s">
        <v>531</v>
      </c>
      <c r="C560" t="s">
        <v>806</v>
      </c>
      <c r="F560" s="2">
        <v>-302.64</v>
      </c>
      <c r="G560" t="s">
        <v>532</v>
      </c>
    </row>
    <row r="561" spans="2:7">
      <c r="B561" t="s">
        <v>554</v>
      </c>
      <c r="C561" t="s">
        <v>806</v>
      </c>
      <c r="F561" s="2">
        <v>-300</v>
      </c>
      <c r="G561" t="s">
        <v>556</v>
      </c>
    </row>
    <row r="562" spans="2:7">
      <c r="B562" t="s">
        <v>586</v>
      </c>
      <c r="C562" t="s">
        <v>806</v>
      </c>
      <c r="F562" s="2">
        <v>-331.92</v>
      </c>
      <c r="G562" t="s">
        <v>588</v>
      </c>
    </row>
    <row r="563" spans="2:7">
      <c r="B563" t="s">
        <v>614</v>
      </c>
      <c r="C563" t="s">
        <v>806</v>
      </c>
      <c r="F563" s="2">
        <v>-138.72</v>
      </c>
      <c r="G563" t="s">
        <v>615</v>
      </c>
    </row>
    <row r="564" spans="2:7">
      <c r="B564" t="s">
        <v>621</v>
      </c>
      <c r="C564" t="s">
        <v>806</v>
      </c>
      <c r="F564" s="2">
        <v>-175.2</v>
      </c>
      <c r="G564" t="s">
        <v>622</v>
      </c>
    </row>
    <row r="565" spans="2:7">
      <c r="B565" t="s">
        <v>647</v>
      </c>
      <c r="C565" t="s">
        <v>806</v>
      </c>
      <c r="F565" s="2">
        <v>-336</v>
      </c>
      <c r="G565" t="s">
        <v>648</v>
      </c>
    </row>
    <row r="566" spans="2:7">
      <c r="B566" t="s">
        <v>666</v>
      </c>
      <c r="C566" t="s">
        <v>808</v>
      </c>
      <c r="F566" s="2">
        <v>-264.72</v>
      </c>
      <c r="G566" t="s">
        <v>668</v>
      </c>
    </row>
    <row r="567" spans="2:7">
      <c r="B567" t="s">
        <v>701</v>
      </c>
      <c r="C567" t="s">
        <v>806</v>
      </c>
      <c r="F567" s="2">
        <v>-367.44</v>
      </c>
      <c r="G567" t="s">
        <v>703</v>
      </c>
    </row>
    <row r="568" spans="2:7">
      <c r="B568" t="s">
        <v>736</v>
      </c>
      <c r="C568" t="s">
        <v>806</v>
      </c>
      <c r="F568" s="2">
        <v>-363.36</v>
      </c>
      <c r="G568" t="s">
        <v>737</v>
      </c>
    </row>
    <row r="569" spans="2:7">
      <c r="B569" t="s">
        <v>757</v>
      </c>
      <c r="C569" t="s">
        <v>806</v>
      </c>
      <c r="F569" s="2">
        <v>-133.92</v>
      </c>
      <c r="G569" t="s">
        <v>758</v>
      </c>
    </row>
    <row r="570" spans="2:7">
      <c r="B570" t="s">
        <v>768</v>
      </c>
      <c r="C570" t="s">
        <v>806</v>
      </c>
      <c r="F570" s="2">
        <v>-204.96</v>
      </c>
      <c r="G570" t="s">
        <v>769</v>
      </c>
    </row>
    <row r="571" spans="2:7">
      <c r="B571" t="s">
        <v>780</v>
      </c>
      <c r="C571" t="s">
        <v>806</v>
      </c>
      <c r="F571" s="2">
        <v>-325.92</v>
      </c>
      <c r="G571" t="s">
        <v>782</v>
      </c>
    </row>
    <row r="572" spans="2:7">
      <c r="B572"/>
      <c r="C572"/>
      <c r="E572" t="s">
        <v>809</v>
      </c>
      <c r="F572" s="2">
        <f ca="1">SUBTOTAL(109,Table1[TOTAL])</f>
        <v>0</v>
      </c>
      <c r="G5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17.36</v>
      </c>
      <c r="E2" s="2">
        <v>3.35</v>
      </c>
      <c r="F2" s="2">
        <v>58.16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17.48</v>
      </c>
      <c r="E3" s="2">
        <v>4.2</v>
      </c>
      <c r="F3" s="2">
        <v>73.42</v>
      </c>
      <c r="G3" t="s">
        <v>13</v>
      </c>
      <c r="H3" t="s">
        <v>15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17.34</v>
      </c>
      <c r="E4" s="2">
        <v>7.7</v>
      </c>
      <c r="F4" s="2">
        <v>133.52</v>
      </c>
      <c r="G4" t="s">
        <v>13</v>
      </c>
      <c r="H4" t="s">
        <v>15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17.34</v>
      </c>
      <c r="E5" s="2">
        <v>5.6</v>
      </c>
      <c r="F5" s="2">
        <v>97.1</v>
      </c>
      <c r="G5" t="s">
        <v>13</v>
      </c>
      <c r="H5" t="s">
        <v>15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17.31</v>
      </c>
      <c r="E6" s="2">
        <v>5.1</v>
      </c>
      <c r="F6" s="2">
        <v>88.28</v>
      </c>
      <c r="G6" t="s">
        <v>13</v>
      </c>
      <c r="H6" t="s">
        <v>15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17.44</v>
      </c>
      <c r="E7" s="2">
        <v>5.6</v>
      </c>
      <c r="F7" s="2">
        <v>97.66</v>
      </c>
      <c r="G7" t="s">
        <v>13</v>
      </c>
      <c r="H7" t="s">
        <v>15</v>
      </c>
      <c r="I7" t="s">
        <v>15</v>
      </c>
    </row>
    <row r="8" spans="1:9">
      <c r="A8" t="s">
        <v>26</v>
      </c>
      <c r="B8" t="s">
        <v>27</v>
      </c>
      <c r="C8" t="s">
        <v>28</v>
      </c>
      <c r="D8" s="1">
        <v>19.21</v>
      </c>
      <c r="E8" s="2">
        <v>3.15</v>
      </c>
      <c r="F8" s="2">
        <v>60.51</v>
      </c>
      <c r="G8" t="s">
        <v>29</v>
      </c>
      <c r="H8" t="s">
        <v>15</v>
      </c>
      <c r="I8" t="s">
        <v>15</v>
      </c>
    </row>
    <row r="9" spans="1:9">
      <c r="A9" t="s">
        <v>30</v>
      </c>
      <c r="B9" t="s">
        <v>27</v>
      </c>
      <c r="C9" t="s">
        <v>31</v>
      </c>
      <c r="D9" s="1">
        <v>19.42</v>
      </c>
      <c r="E9" s="2">
        <v>9.2</v>
      </c>
      <c r="F9" s="2">
        <v>178.66</v>
      </c>
      <c r="G9" t="s">
        <v>29</v>
      </c>
      <c r="H9" t="s">
        <v>15</v>
      </c>
      <c r="I9" t="s">
        <v>15</v>
      </c>
    </row>
    <row r="10" spans="1:9">
      <c r="A10" t="s">
        <v>32</v>
      </c>
      <c r="B10" t="s">
        <v>27</v>
      </c>
      <c r="C10" t="s">
        <v>33</v>
      </c>
      <c r="D10" s="1">
        <v>19.42</v>
      </c>
      <c r="E10" s="2">
        <v>6.6</v>
      </c>
      <c r="F10" s="2">
        <v>128.17</v>
      </c>
      <c r="G10" t="s">
        <v>29</v>
      </c>
      <c r="H10" t="s">
        <v>15</v>
      </c>
      <c r="I10" t="s">
        <v>15</v>
      </c>
    </row>
    <row r="11" spans="1:9">
      <c r="A11" t="s">
        <v>34</v>
      </c>
      <c r="B11" t="s">
        <v>27</v>
      </c>
      <c r="C11" t="s">
        <v>35</v>
      </c>
      <c r="D11" s="1">
        <v>19.44</v>
      </c>
      <c r="E11" s="2">
        <v>3.85</v>
      </c>
      <c r="F11" s="2">
        <v>74.84</v>
      </c>
      <c r="G11" t="s">
        <v>29</v>
      </c>
      <c r="H11" t="s">
        <v>15</v>
      </c>
      <c r="I11" t="s">
        <v>15</v>
      </c>
    </row>
    <row r="12" spans="1:9">
      <c r="A12" t="s">
        <v>36</v>
      </c>
      <c r="B12" t="s">
        <v>27</v>
      </c>
      <c r="C12" t="s">
        <v>37</v>
      </c>
      <c r="D12" s="1">
        <v>19.38</v>
      </c>
      <c r="E12" s="2">
        <v>11.25</v>
      </c>
      <c r="F12" s="2">
        <v>218.02</v>
      </c>
      <c r="G12" t="s">
        <v>29</v>
      </c>
      <c r="H12" t="s">
        <v>15</v>
      </c>
      <c r="I12" t="s">
        <v>15</v>
      </c>
    </row>
    <row r="13" spans="1:9">
      <c r="A13" t="s">
        <v>38</v>
      </c>
      <c r="B13" t="s">
        <v>27</v>
      </c>
      <c r="C13" t="s">
        <v>39</v>
      </c>
      <c r="D13" s="1">
        <v>19.27</v>
      </c>
      <c r="E13" s="2">
        <v>5.1</v>
      </c>
      <c r="F13" s="2">
        <v>98.28</v>
      </c>
      <c r="G13" t="s">
        <v>29</v>
      </c>
      <c r="H13" t="s">
        <v>15</v>
      </c>
      <c r="I13" t="s">
        <v>15</v>
      </c>
    </row>
    <row r="14" spans="1:9">
      <c r="A14" t="s">
        <v>40</v>
      </c>
      <c r="B14" t="s">
        <v>27</v>
      </c>
      <c r="C14" t="s">
        <v>41</v>
      </c>
      <c r="D14" s="1">
        <v>19.29</v>
      </c>
      <c r="E14" s="2">
        <v>3.35</v>
      </c>
      <c r="F14" s="2">
        <v>64.62</v>
      </c>
      <c r="G14" t="s">
        <v>29</v>
      </c>
      <c r="H14" t="s">
        <v>15</v>
      </c>
      <c r="I14" t="s">
        <v>15</v>
      </c>
    </row>
    <row r="15" spans="1:9">
      <c r="A15" t="s">
        <v>42</v>
      </c>
      <c r="B15" t="s">
        <v>27</v>
      </c>
      <c r="C15" t="s">
        <v>43</v>
      </c>
      <c r="D15" s="1">
        <v>19.4</v>
      </c>
      <c r="E15" s="2">
        <v>3.85</v>
      </c>
      <c r="F15" s="2">
        <v>74.69</v>
      </c>
      <c r="G15" t="s">
        <v>29</v>
      </c>
      <c r="H15" t="s">
        <v>15</v>
      </c>
      <c r="I15" t="s">
        <v>15</v>
      </c>
    </row>
    <row r="16" spans="1:9">
      <c r="A16" t="s">
        <v>44</v>
      </c>
      <c r="B16" t="s">
        <v>27</v>
      </c>
      <c r="C16" t="s">
        <v>45</v>
      </c>
      <c r="D16" s="1">
        <v>19.35</v>
      </c>
      <c r="E16" s="2">
        <v>5.85</v>
      </c>
      <c r="F16" s="2">
        <v>113.2</v>
      </c>
      <c r="G16" t="s">
        <v>29</v>
      </c>
      <c r="H16" t="s">
        <v>15</v>
      </c>
      <c r="I16" t="s">
        <v>15</v>
      </c>
    </row>
    <row r="17" spans="1:9">
      <c r="A17" t="s">
        <v>46</v>
      </c>
      <c r="B17" t="s">
        <v>27</v>
      </c>
      <c r="C17" t="s">
        <v>47</v>
      </c>
      <c r="D17" s="1">
        <v>19.29</v>
      </c>
      <c r="E17" s="2">
        <v>5.6</v>
      </c>
      <c r="F17" s="2">
        <v>108.02</v>
      </c>
      <c r="G17" t="s">
        <v>29</v>
      </c>
      <c r="H17" t="s">
        <v>15</v>
      </c>
      <c r="I17" t="s">
        <v>15</v>
      </c>
    </row>
    <row r="18" spans="1:9">
      <c r="A18" t="s">
        <v>48</v>
      </c>
      <c r="B18" t="s">
        <v>27</v>
      </c>
      <c r="C18" t="s">
        <v>41</v>
      </c>
      <c r="D18" s="1">
        <v>19.32</v>
      </c>
      <c r="E18" s="2">
        <v>3.35</v>
      </c>
      <c r="F18" s="2">
        <v>64.72</v>
      </c>
      <c r="G18" t="s">
        <v>29</v>
      </c>
      <c r="H18" t="s">
        <v>15</v>
      </c>
      <c r="I18" t="s">
        <v>15</v>
      </c>
    </row>
    <row r="19" spans="1:9">
      <c r="A19" t="s">
        <v>49</v>
      </c>
      <c r="B19" t="s">
        <v>27</v>
      </c>
      <c r="C19" t="s">
        <v>50</v>
      </c>
      <c r="D19" s="1">
        <v>19.32</v>
      </c>
      <c r="E19" s="2">
        <v>5.35</v>
      </c>
      <c r="F19" s="2">
        <v>103.36</v>
      </c>
      <c r="G19" t="s">
        <v>29</v>
      </c>
      <c r="H19" t="s">
        <v>15</v>
      </c>
      <c r="I19" t="s">
        <v>15</v>
      </c>
    </row>
    <row r="20" spans="1:9">
      <c r="A20" t="s">
        <v>51</v>
      </c>
      <c r="B20" t="s">
        <v>27</v>
      </c>
      <c r="C20" t="s">
        <v>41</v>
      </c>
      <c r="D20" s="1">
        <v>19.36</v>
      </c>
      <c r="E20" s="2">
        <v>3.35</v>
      </c>
      <c r="F20" s="2">
        <v>64.86</v>
      </c>
      <c r="G20" t="s">
        <v>29</v>
      </c>
      <c r="H20" t="s">
        <v>15</v>
      </c>
      <c r="I20" t="s">
        <v>15</v>
      </c>
    </row>
    <row r="21" spans="1:9">
      <c r="A21" t="s">
        <v>52</v>
      </c>
      <c r="B21" t="s">
        <v>27</v>
      </c>
      <c r="C21" t="s">
        <v>53</v>
      </c>
      <c r="D21" s="1">
        <v>19.33</v>
      </c>
      <c r="E21" s="2">
        <v>6.05</v>
      </c>
      <c r="F21" s="2">
        <v>116.95</v>
      </c>
      <c r="G21" t="s">
        <v>29</v>
      </c>
      <c r="H21" t="s">
        <v>15</v>
      </c>
      <c r="I21" t="s">
        <v>15</v>
      </c>
    </row>
    <row r="22" spans="1:9">
      <c r="A22" t="s">
        <v>54</v>
      </c>
      <c r="B22" t="s">
        <v>27</v>
      </c>
      <c r="C22" t="s">
        <v>55</v>
      </c>
      <c r="D22" s="1">
        <v>19.58</v>
      </c>
      <c r="E22" s="2">
        <v>4.2</v>
      </c>
      <c r="F22" s="2">
        <v>82.24</v>
      </c>
      <c r="G22" t="s">
        <v>29</v>
      </c>
      <c r="H22" t="s">
        <v>15</v>
      </c>
      <c r="I22" t="s">
        <v>15</v>
      </c>
    </row>
    <row r="23" spans="1:9">
      <c r="A23" t="s">
        <v>56</v>
      </c>
      <c r="B23" t="s">
        <v>27</v>
      </c>
      <c r="C23" t="s">
        <v>57</v>
      </c>
      <c r="D23" s="1">
        <v>19.56</v>
      </c>
      <c r="E23" s="2">
        <v>4.1</v>
      </c>
      <c r="F23" s="2">
        <v>80.2</v>
      </c>
      <c r="G23" t="s">
        <v>29</v>
      </c>
      <c r="H23" t="s">
        <v>15</v>
      </c>
      <c r="I23" t="s">
        <v>15</v>
      </c>
    </row>
    <row r="24" spans="1:9">
      <c r="A24" t="s">
        <v>58</v>
      </c>
      <c r="B24" t="s">
        <v>27</v>
      </c>
      <c r="C24" t="s">
        <v>59</v>
      </c>
      <c r="D24" s="1">
        <v>19.5</v>
      </c>
      <c r="E24" s="2">
        <v>5.85</v>
      </c>
      <c r="F24" s="2">
        <v>114.07</v>
      </c>
      <c r="G24" t="s">
        <v>29</v>
      </c>
      <c r="H24" t="s">
        <v>15</v>
      </c>
      <c r="I24" t="s">
        <v>15</v>
      </c>
    </row>
    <row r="25" spans="1:9">
      <c r="A25" t="s">
        <v>60</v>
      </c>
      <c r="B25" t="s">
        <v>27</v>
      </c>
      <c r="C25" t="s">
        <v>61</v>
      </c>
      <c r="D25" s="1">
        <v>19.49</v>
      </c>
      <c r="E25" s="2">
        <v>5.35</v>
      </c>
      <c r="F25" s="2">
        <v>104.27</v>
      </c>
      <c r="G25" t="s">
        <v>29</v>
      </c>
      <c r="H25" t="s">
        <v>15</v>
      </c>
      <c r="I25" t="s">
        <v>15</v>
      </c>
    </row>
    <row r="26" spans="1:9">
      <c r="A26" t="s">
        <v>62</v>
      </c>
      <c r="B26" t="s">
        <v>27</v>
      </c>
      <c r="C26" t="s">
        <v>61</v>
      </c>
      <c r="D26" s="1">
        <v>19.52</v>
      </c>
      <c r="E26" s="2">
        <v>5.35</v>
      </c>
      <c r="F26" s="2">
        <v>104.43</v>
      </c>
      <c r="G26" t="s">
        <v>29</v>
      </c>
      <c r="H26" t="s">
        <v>15</v>
      </c>
      <c r="I26" t="s">
        <v>15</v>
      </c>
    </row>
    <row r="27" spans="1:9">
      <c r="A27" t="s">
        <v>63</v>
      </c>
      <c r="B27" t="s">
        <v>27</v>
      </c>
      <c r="C27" t="s">
        <v>64</v>
      </c>
      <c r="D27" s="1">
        <v>19.23</v>
      </c>
      <c r="E27" s="2">
        <v>7.2</v>
      </c>
      <c r="F27" s="2">
        <v>138.46</v>
      </c>
      <c r="G27" t="s">
        <v>29</v>
      </c>
      <c r="H27" t="s">
        <v>15</v>
      </c>
      <c r="I27" t="s">
        <v>15</v>
      </c>
    </row>
    <row r="28" spans="1:9">
      <c r="A28" t="s">
        <v>65</v>
      </c>
      <c r="B28" t="s">
        <v>66</v>
      </c>
      <c r="C28" t="s">
        <v>67</v>
      </c>
      <c r="D28" s="1">
        <v>21.92</v>
      </c>
      <c r="E28" s="2">
        <v>7.8</v>
      </c>
      <c r="F28" s="2">
        <v>170.98</v>
      </c>
      <c r="G28" t="s">
        <v>68</v>
      </c>
      <c r="H28" t="s">
        <v>15</v>
      </c>
      <c r="I28" t="s">
        <v>15</v>
      </c>
    </row>
    <row r="29" spans="1:9">
      <c r="A29" t="s">
        <v>69</v>
      </c>
      <c r="B29" t="s">
        <v>66</v>
      </c>
      <c r="C29" t="s">
        <v>70</v>
      </c>
      <c r="D29" s="1">
        <v>21.47</v>
      </c>
      <c r="E29" s="2">
        <v>6.1</v>
      </c>
      <c r="F29" s="2">
        <v>130.97</v>
      </c>
      <c r="G29" t="s">
        <v>68</v>
      </c>
      <c r="H29" t="s">
        <v>15</v>
      </c>
      <c r="I29" t="s">
        <v>15</v>
      </c>
    </row>
    <row r="30" spans="1:9">
      <c r="A30" t="s">
        <v>71</v>
      </c>
      <c r="B30" t="s">
        <v>66</v>
      </c>
      <c r="C30" t="s">
        <v>72</v>
      </c>
      <c r="D30" s="1">
        <v>21.9</v>
      </c>
      <c r="E30" s="2">
        <v>4.6</v>
      </c>
      <c r="F30" s="2">
        <v>100.74</v>
      </c>
      <c r="G30" t="s">
        <v>68</v>
      </c>
      <c r="H30" t="s">
        <v>15</v>
      </c>
      <c r="I30" t="s">
        <v>15</v>
      </c>
    </row>
    <row r="31" spans="1:9">
      <c r="A31" t="s">
        <v>73</v>
      </c>
      <c r="B31" t="s">
        <v>66</v>
      </c>
      <c r="C31" t="s">
        <v>70</v>
      </c>
      <c r="D31" s="1">
        <v>22.05</v>
      </c>
      <c r="E31" s="2">
        <v>6.1</v>
      </c>
      <c r="F31" s="2">
        <v>134.5</v>
      </c>
      <c r="G31" t="s">
        <v>68</v>
      </c>
      <c r="H31" t="s">
        <v>15</v>
      </c>
      <c r="I31" t="s">
        <v>15</v>
      </c>
    </row>
    <row r="32" spans="1:9">
      <c r="A32" t="s">
        <v>74</v>
      </c>
      <c r="B32" t="s">
        <v>75</v>
      </c>
      <c r="C32" t="s">
        <v>76</v>
      </c>
      <c r="D32" s="1">
        <v>21.44</v>
      </c>
      <c r="E32" s="2">
        <v>4.8</v>
      </c>
      <c r="F32" s="2">
        <v>102.91</v>
      </c>
      <c r="G32" t="s">
        <v>77</v>
      </c>
      <c r="H32" t="s">
        <v>15</v>
      </c>
      <c r="I32" t="s">
        <v>15</v>
      </c>
    </row>
    <row r="33" spans="1:9">
      <c r="A33" t="s">
        <v>78</v>
      </c>
      <c r="B33" t="s">
        <v>75</v>
      </c>
      <c r="C33" t="s">
        <v>79</v>
      </c>
      <c r="D33" s="1">
        <v>21.35</v>
      </c>
      <c r="E33" s="2">
        <v>4.05</v>
      </c>
      <c r="F33" s="2">
        <v>86.47</v>
      </c>
      <c r="G33" t="s">
        <v>77</v>
      </c>
      <c r="H33" t="s">
        <v>15</v>
      </c>
      <c r="I33" t="s">
        <v>15</v>
      </c>
    </row>
    <row r="34" spans="1:9">
      <c r="A34" t="s">
        <v>80</v>
      </c>
      <c r="B34" t="s">
        <v>75</v>
      </c>
      <c r="C34" t="s">
        <v>81</v>
      </c>
      <c r="D34" s="1">
        <v>21.38</v>
      </c>
      <c r="E34" s="2">
        <v>4.1</v>
      </c>
      <c r="F34" s="2">
        <v>87.66</v>
      </c>
      <c r="G34" t="s">
        <v>77</v>
      </c>
      <c r="H34" t="s">
        <v>15</v>
      </c>
      <c r="I34" t="s">
        <v>15</v>
      </c>
    </row>
    <row r="35" spans="1:9">
      <c r="A35" t="s">
        <v>82</v>
      </c>
      <c r="B35" t="s">
        <v>75</v>
      </c>
      <c r="C35" t="s">
        <v>83</v>
      </c>
      <c r="D35" s="1">
        <v>21.46</v>
      </c>
      <c r="E35" s="2">
        <v>4.05</v>
      </c>
      <c r="F35" s="2">
        <v>86.91</v>
      </c>
      <c r="G35" t="s">
        <v>77</v>
      </c>
      <c r="H35" t="s">
        <v>15</v>
      </c>
      <c r="I35" t="s">
        <v>15</v>
      </c>
    </row>
    <row r="36" spans="1:9">
      <c r="A36" t="s">
        <v>84</v>
      </c>
      <c r="B36" t="s">
        <v>75</v>
      </c>
      <c r="C36" t="s">
        <v>76</v>
      </c>
      <c r="D36" s="1">
        <v>21.2</v>
      </c>
      <c r="E36" s="2">
        <v>4.8</v>
      </c>
      <c r="F36" s="2">
        <v>101.76</v>
      </c>
      <c r="G36" t="s">
        <v>77</v>
      </c>
      <c r="H36" t="s">
        <v>15</v>
      </c>
      <c r="I36" t="s">
        <v>15</v>
      </c>
    </row>
    <row r="37" spans="1:9">
      <c r="A37" t="s">
        <v>85</v>
      </c>
      <c r="B37" t="s">
        <v>75</v>
      </c>
      <c r="C37" t="s">
        <v>86</v>
      </c>
      <c r="D37" s="1">
        <v>21.43</v>
      </c>
      <c r="E37" s="2">
        <v>6.6</v>
      </c>
      <c r="F37" s="2">
        <v>141.44</v>
      </c>
      <c r="G37" t="s">
        <v>77</v>
      </c>
      <c r="H37" t="s">
        <v>15</v>
      </c>
      <c r="I37" t="s">
        <v>15</v>
      </c>
    </row>
    <row r="38" spans="1:9">
      <c r="A38" t="s">
        <v>87</v>
      </c>
      <c r="B38" t="s">
        <v>75</v>
      </c>
      <c r="C38" t="s">
        <v>88</v>
      </c>
      <c r="D38" s="1">
        <v>21.31</v>
      </c>
      <c r="E38" s="2">
        <v>3.85</v>
      </c>
      <c r="F38" s="2">
        <v>82.04</v>
      </c>
      <c r="G38" t="s">
        <v>77</v>
      </c>
      <c r="H38" t="s">
        <v>15</v>
      </c>
      <c r="I38" t="s">
        <v>15</v>
      </c>
    </row>
    <row r="39" spans="1:9">
      <c r="A39" t="s">
        <v>89</v>
      </c>
      <c r="B39" t="s">
        <v>75</v>
      </c>
      <c r="C39" t="s">
        <v>90</v>
      </c>
      <c r="D39" s="1">
        <v>21.37</v>
      </c>
      <c r="E39" s="2">
        <v>3.15</v>
      </c>
      <c r="F39" s="2">
        <v>67.32</v>
      </c>
      <c r="G39" t="s">
        <v>77</v>
      </c>
      <c r="H39" t="s">
        <v>15</v>
      </c>
      <c r="I39" t="s">
        <v>15</v>
      </c>
    </row>
    <row r="40" spans="1:9">
      <c r="A40" t="s">
        <v>91</v>
      </c>
      <c r="B40" t="s">
        <v>75</v>
      </c>
      <c r="C40" t="s">
        <v>88</v>
      </c>
      <c r="D40" s="1">
        <v>21.33</v>
      </c>
      <c r="E40" s="2">
        <v>3.85</v>
      </c>
      <c r="F40" s="2">
        <v>82.12</v>
      </c>
      <c r="G40" t="s">
        <v>77</v>
      </c>
      <c r="H40" t="s">
        <v>15</v>
      </c>
      <c r="I40" t="s">
        <v>15</v>
      </c>
    </row>
    <row r="41" spans="1:9">
      <c r="A41" t="s">
        <v>92</v>
      </c>
      <c r="B41" t="s">
        <v>75</v>
      </c>
      <c r="C41" t="s">
        <v>83</v>
      </c>
      <c r="D41" s="1">
        <v>21.31</v>
      </c>
      <c r="E41" s="2">
        <v>4.05</v>
      </c>
      <c r="F41" s="2">
        <v>86.31</v>
      </c>
      <c r="G41" t="s">
        <v>77</v>
      </c>
      <c r="H41" t="s">
        <v>15</v>
      </c>
      <c r="I41" t="s">
        <v>15</v>
      </c>
    </row>
    <row r="42" spans="1:9">
      <c r="A42" t="s">
        <v>93</v>
      </c>
      <c r="B42" t="s">
        <v>75</v>
      </c>
      <c r="C42" t="s">
        <v>94</v>
      </c>
      <c r="D42" s="1">
        <v>21.25</v>
      </c>
      <c r="E42" s="2">
        <v>4.8</v>
      </c>
      <c r="F42" s="2">
        <v>102</v>
      </c>
      <c r="G42" t="s">
        <v>77</v>
      </c>
      <c r="H42" t="s">
        <v>15</v>
      </c>
      <c r="I42" t="s">
        <v>15</v>
      </c>
    </row>
    <row r="43" spans="1:9">
      <c r="A43" t="s">
        <v>95</v>
      </c>
      <c r="B43" t="s">
        <v>75</v>
      </c>
      <c r="C43" t="s">
        <v>88</v>
      </c>
      <c r="D43" s="1">
        <v>21.2</v>
      </c>
      <c r="E43" s="2">
        <v>3.85</v>
      </c>
      <c r="F43" s="2">
        <v>81.62</v>
      </c>
      <c r="G43" t="s">
        <v>77</v>
      </c>
      <c r="H43" t="s">
        <v>15</v>
      </c>
      <c r="I43" t="s">
        <v>15</v>
      </c>
    </row>
    <row r="44" spans="1:9">
      <c r="A44" t="s">
        <v>96</v>
      </c>
      <c r="B44" t="s">
        <v>75</v>
      </c>
      <c r="C44" t="s">
        <v>94</v>
      </c>
      <c r="D44" s="1">
        <v>21.32</v>
      </c>
      <c r="E44" s="2">
        <v>4.8</v>
      </c>
      <c r="F44" s="2">
        <v>102.34</v>
      </c>
      <c r="G44" t="s">
        <v>77</v>
      </c>
      <c r="H44" t="s">
        <v>15</v>
      </c>
      <c r="I44" t="s">
        <v>15</v>
      </c>
    </row>
    <row r="45" spans="1:9">
      <c r="A45" t="s">
        <v>97</v>
      </c>
      <c r="B45" t="s">
        <v>75</v>
      </c>
      <c r="C45" t="s">
        <v>98</v>
      </c>
      <c r="D45" s="1">
        <v>21.29</v>
      </c>
      <c r="E45" s="2">
        <v>5.35</v>
      </c>
      <c r="F45" s="2">
        <v>113.9</v>
      </c>
      <c r="G45" t="s">
        <v>77</v>
      </c>
      <c r="H45" t="s">
        <v>15</v>
      </c>
      <c r="I45" t="s">
        <v>15</v>
      </c>
    </row>
    <row r="46" spans="1:9">
      <c r="A46" t="s">
        <v>99</v>
      </c>
      <c r="B46" t="s">
        <v>75</v>
      </c>
      <c r="C46" t="s">
        <v>100</v>
      </c>
      <c r="D46" s="1">
        <v>21.34</v>
      </c>
      <c r="E46" s="2">
        <v>4.05</v>
      </c>
      <c r="F46" s="2">
        <v>86.43</v>
      </c>
      <c r="G46" t="s">
        <v>77</v>
      </c>
      <c r="H46" t="s">
        <v>15</v>
      </c>
      <c r="I46" t="s">
        <v>15</v>
      </c>
    </row>
    <row r="47" spans="1:9">
      <c r="A47" t="s">
        <v>101</v>
      </c>
      <c r="B47" t="s">
        <v>75</v>
      </c>
      <c r="C47" t="s">
        <v>102</v>
      </c>
      <c r="D47" s="1">
        <v>21.36</v>
      </c>
      <c r="E47" s="2">
        <v>6.75</v>
      </c>
      <c r="F47" s="2">
        <v>144.18</v>
      </c>
      <c r="G47" t="s">
        <v>77</v>
      </c>
      <c r="H47" t="s">
        <v>15</v>
      </c>
      <c r="I47" t="s">
        <v>15</v>
      </c>
    </row>
    <row r="48" spans="1:9">
      <c r="A48" t="s">
        <v>103</v>
      </c>
      <c r="B48" t="s">
        <v>75</v>
      </c>
      <c r="C48" t="s">
        <v>83</v>
      </c>
      <c r="D48" s="1">
        <v>21.3</v>
      </c>
      <c r="E48" s="2">
        <v>4.05</v>
      </c>
      <c r="F48" s="2">
        <v>86.26</v>
      </c>
      <c r="G48" t="s">
        <v>77</v>
      </c>
      <c r="H48" t="s">
        <v>15</v>
      </c>
      <c r="I48" t="s">
        <v>15</v>
      </c>
    </row>
    <row r="49" spans="1:9">
      <c r="A49" t="s">
        <v>104</v>
      </c>
      <c r="B49" t="s">
        <v>75</v>
      </c>
      <c r="C49" t="s">
        <v>88</v>
      </c>
      <c r="D49" s="1">
        <v>21.3</v>
      </c>
      <c r="E49" s="2">
        <v>3.85</v>
      </c>
      <c r="F49" s="2">
        <v>82.01</v>
      </c>
      <c r="G49" t="s">
        <v>77</v>
      </c>
      <c r="H49" t="s">
        <v>15</v>
      </c>
      <c r="I49" t="s">
        <v>15</v>
      </c>
    </row>
    <row r="50" spans="1:9">
      <c r="A50" t="s">
        <v>105</v>
      </c>
      <c r="B50" t="s">
        <v>75</v>
      </c>
      <c r="C50" t="s">
        <v>86</v>
      </c>
      <c r="D50" s="1">
        <v>21.37</v>
      </c>
      <c r="E50" s="2">
        <v>6.6</v>
      </c>
      <c r="F50" s="2">
        <v>141.04</v>
      </c>
      <c r="G50" t="s">
        <v>77</v>
      </c>
      <c r="H50" t="s">
        <v>15</v>
      </c>
      <c r="I50" t="s">
        <v>15</v>
      </c>
    </row>
    <row r="51" spans="1:9">
      <c r="A51" t="s">
        <v>106</v>
      </c>
      <c r="B51" t="s">
        <v>75</v>
      </c>
      <c r="C51" t="s">
        <v>100</v>
      </c>
      <c r="D51" s="1">
        <v>21.35</v>
      </c>
      <c r="E51" s="2">
        <v>4.05</v>
      </c>
      <c r="F51" s="2">
        <v>86.47</v>
      </c>
      <c r="G51" t="s">
        <v>77</v>
      </c>
      <c r="H51" t="s">
        <v>15</v>
      </c>
      <c r="I51" t="s">
        <v>15</v>
      </c>
    </row>
    <row r="52" spans="1:9">
      <c r="A52" t="s">
        <v>107</v>
      </c>
      <c r="B52" t="s">
        <v>108</v>
      </c>
      <c r="C52" t="s">
        <v>70</v>
      </c>
      <c r="D52" s="1">
        <v>21.83</v>
      </c>
      <c r="E52" s="2">
        <v>6.1</v>
      </c>
      <c r="F52" s="2">
        <v>133.16</v>
      </c>
      <c r="G52" t="s">
        <v>109</v>
      </c>
      <c r="H52" t="s">
        <v>15</v>
      </c>
      <c r="I52" t="s">
        <v>15</v>
      </c>
    </row>
    <row r="53" spans="1:9">
      <c r="A53" t="s">
        <v>110</v>
      </c>
      <c r="B53" t="s">
        <v>108</v>
      </c>
      <c r="C53" t="s">
        <v>111</v>
      </c>
      <c r="D53" s="1">
        <v>21.96</v>
      </c>
      <c r="E53" s="2">
        <v>9.2</v>
      </c>
      <c r="F53" s="2">
        <v>202.03</v>
      </c>
      <c r="G53" t="s">
        <v>109</v>
      </c>
      <c r="H53" t="s">
        <v>15</v>
      </c>
      <c r="I53" t="s">
        <v>15</v>
      </c>
    </row>
    <row r="54" spans="1:9">
      <c r="A54" t="s">
        <v>112</v>
      </c>
      <c r="B54" t="s">
        <v>108</v>
      </c>
      <c r="C54" t="s">
        <v>113</v>
      </c>
      <c r="D54" s="1">
        <v>21.91</v>
      </c>
      <c r="E54" s="2">
        <v>8.1</v>
      </c>
      <c r="F54" s="2">
        <v>177.47</v>
      </c>
      <c r="G54" t="s">
        <v>109</v>
      </c>
      <c r="H54" t="s">
        <v>15</v>
      </c>
      <c r="I54" t="s">
        <v>15</v>
      </c>
    </row>
    <row r="55" spans="1:9">
      <c r="A55" t="s">
        <v>114</v>
      </c>
      <c r="B55" t="s">
        <v>108</v>
      </c>
      <c r="C55" t="s">
        <v>70</v>
      </c>
      <c r="D55" s="1">
        <v>22.01</v>
      </c>
      <c r="E55" s="2">
        <v>6.1</v>
      </c>
      <c r="F55" s="2">
        <v>134.26</v>
      </c>
      <c r="G55" t="s">
        <v>109</v>
      </c>
      <c r="H55" t="s">
        <v>15</v>
      </c>
      <c r="I55" t="s">
        <v>15</v>
      </c>
    </row>
    <row r="56" spans="1:9">
      <c r="A56" t="s">
        <v>115</v>
      </c>
      <c r="B56" t="s">
        <v>108</v>
      </c>
      <c r="C56" t="s">
        <v>116</v>
      </c>
      <c r="D56" s="1">
        <v>21.9</v>
      </c>
      <c r="E56" s="2">
        <v>4.75</v>
      </c>
      <c r="F56" s="2">
        <v>104.02</v>
      </c>
      <c r="G56" t="s">
        <v>109</v>
      </c>
      <c r="H56" t="s">
        <v>15</v>
      </c>
      <c r="I56" t="s">
        <v>15</v>
      </c>
    </row>
    <row r="57" spans="1:9">
      <c r="A57" t="s">
        <v>117</v>
      </c>
      <c r="B57" t="s">
        <v>108</v>
      </c>
      <c r="C57" t="s">
        <v>70</v>
      </c>
      <c r="D57" s="1">
        <v>22</v>
      </c>
      <c r="E57" s="2">
        <v>6.1</v>
      </c>
      <c r="F57" s="2">
        <v>134.2</v>
      </c>
      <c r="G57" t="s">
        <v>109</v>
      </c>
      <c r="H57" t="s">
        <v>15</v>
      </c>
      <c r="I57" t="s">
        <v>15</v>
      </c>
    </row>
    <row r="58" spans="1:9">
      <c r="A58" t="s">
        <v>118</v>
      </c>
      <c r="B58" t="s">
        <v>108</v>
      </c>
      <c r="C58" t="s">
        <v>67</v>
      </c>
      <c r="D58" s="1">
        <v>21.49</v>
      </c>
      <c r="E58" s="2">
        <v>7.8</v>
      </c>
      <c r="F58" s="2">
        <v>167.62</v>
      </c>
      <c r="G58" t="s">
        <v>109</v>
      </c>
      <c r="H58" t="s">
        <v>15</v>
      </c>
      <c r="I58" t="s">
        <v>15</v>
      </c>
    </row>
    <row r="59" spans="1:9">
      <c r="A59" t="s">
        <v>119</v>
      </c>
      <c r="B59" t="s">
        <v>108</v>
      </c>
      <c r="C59" t="s">
        <v>70</v>
      </c>
      <c r="D59" s="1">
        <v>21.37</v>
      </c>
      <c r="E59" s="2">
        <v>6.1</v>
      </c>
      <c r="F59" s="2">
        <v>130.36</v>
      </c>
      <c r="G59" t="s">
        <v>109</v>
      </c>
      <c r="H59" t="s">
        <v>15</v>
      </c>
      <c r="I59" t="s">
        <v>15</v>
      </c>
    </row>
    <row r="60" spans="1:9">
      <c r="A60" t="s">
        <v>120</v>
      </c>
      <c r="B60" t="s">
        <v>108</v>
      </c>
      <c r="C60" t="s">
        <v>121</v>
      </c>
      <c r="D60" s="1">
        <v>21.37</v>
      </c>
      <c r="E60" s="2">
        <v>5.1</v>
      </c>
      <c r="F60" s="2">
        <v>108.99</v>
      </c>
      <c r="G60" t="s">
        <v>109</v>
      </c>
      <c r="H60" t="s">
        <v>15</v>
      </c>
      <c r="I60" t="s">
        <v>15</v>
      </c>
    </row>
    <row r="61" spans="1:9">
      <c r="A61" t="s">
        <v>122</v>
      </c>
      <c r="B61" t="s">
        <v>108</v>
      </c>
      <c r="C61" t="s">
        <v>123</v>
      </c>
      <c r="D61" s="1">
        <v>21.49</v>
      </c>
      <c r="E61" s="2">
        <v>7.4</v>
      </c>
      <c r="F61" s="2">
        <v>159.03</v>
      </c>
      <c r="G61" t="s">
        <v>109</v>
      </c>
      <c r="H61" t="s">
        <v>15</v>
      </c>
      <c r="I61" t="s">
        <v>15</v>
      </c>
    </row>
    <row r="62" spans="1:9">
      <c r="A62" t="s">
        <v>124</v>
      </c>
      <c r="B62" t="s">
        <v>108</v>
      </c>
      <c r="C62" t="s">
        <v>125</v>
      </c>
      <c r="D62" s="1">
        <v>21.44</v>
      </c>
      <c r="E62" s="2">
        <v>8.1</v>
      </c>
      <c r="F62" s="2">
        <v>173.66</v>
      </c>
      <c r="G62" t="s">
        <v>109</v>
      </c>
      <c r="H62" t="s">
        <v>15</v>
      </c>
      <c r="I62" t="s">
        <v>15</v>
      </c>
    </row>
    <row r="63" spans="1:9">
      <c r="A63" t="s">
        <v>126</v>
      </c>
      <c r="B63" t="s">
        <v>108</v>
      </c>
      <c r="C63" t="s">
        <v>72</v>
      </c>
      <c r="D63" s="1">
        <v>21.24</v>
      </c>
      <c r="E63" s="2">
        <v>4.6</v>
      </c>
      <c r="F63" s="2">
        <v>97.7</v>
      </c>
      <c r="G63" t="s">
        <v>109</v>
      </c>
      <c r="H63" t="s">
        <v>15</v>
      </c>
      <c r="I63" t="s">
        <v>15</v>
      </c>
    </row>
    <row r="64" spans="1:9">
      <c r="A64" t="s">
        <v>127</v>
      </c>
      <c r="B64" t="s">
        <v>108</v>
      </c>
      <c r="C64" t="s">
        <v>70</v>
      </c>
      <c r="D64" s="1">
        <v>21.41</v>
      </c>
      <c r="E64" s="2">
        <v>6.1</v>
      </c>
      <c r="F64" s="2">
        <v>130.6</v>
      </c>
      <c r="G64" t="s">
        <v>109</v>
      </c>
      <c r="H64" t="s">
        <v>15</v>
      </c>
      <c r="I64" t="s">
        <v>15</v>
      </c>
    </row>
    <row r="65" spans="1:9">
      <c r="A65" t="s">
        <v>128</v>
      </c>
      <c r="B65" t="s">
        <v>108</v>
      </c>
      <c r="C65" t="s">
        <v>111</v>
      </c>
      <c r="D65" s="1">
        <v>21.38</v>
      </c>
      <c r="E65" s="2">
        <v>9.2</v>
      </c>
      <c r="F65" s="2">
        <v>196.7</v>
      </c>
      <c r="G65" t="s">
        <v>109</v>
      </c>
      <c r="H65" t="s">
        <v>15</v>
      </c>
      <c r="I65" t="s">
        <v>15</v>
      </c>
    </row>
    <row r="66" spans="1:9">
      <c r="A66" t="s">
        <v>129</v>
      </c>
      <c r="B66" t="s">
        <v>130</v>
      </c>
      <c r="C66" t="s">
        <v>131</v>
      </c>
      <c r="D66" s="1">
        <v>17.73</v>
      </c>
      <c r="E66" s="2">
        <v>5.35</v>
      </c>
      <c r="F66" s="2">
        <v>94.86</v>
      </c>
      <c r="G66" t="s">
        <v>132</v>
      </c>
      <c r="H66" t="s">
        <v>15</v>
      </c>
      <c r="I66" t="s">
        <v>15</v>
      </c>
    </row>
    <row r="67" spans="1:9">
      <c r="A67" t="s">
        <v>133</v>
      </c>
      <c r="B67" t="s">
        <v>130</v>
      </c>
      <c r="C67" t="s">
        <v>134</v>
      </c>
      <c r="D67" s="1">
        <v>18.19</v>
      </c>
      <c r="E67" s="2">
        <v>4.2</v>
      </c>
      <c r="F67" s="2">
        <v>76.4</v>
      </c>
      <c r="G67" t="s">
        <v>132</v>
      </c>
      <c r="H67" t="s">
        <v>15</v>
      </c>
      <c r="I67" t="s">
        <v>15</v>
      </c>
    </row>
    <row r="68" spans="1:9">
      <c r="A68" t="s">
        <v>135</v>
      </c>
      <c r="B68" t="s">
        <v>130</v>
      </c>
      <c r="C68" t="s">
        <v>136</v>
      </c>
      <c r="D68" s="1">
        <v>17.89</v>
      </c>
      <c r="E68" s="2">
        <v>5.95</v>
      </c>
      <c r="F68" s="2">
        <v>106.45</v>
      </c>
      <c r="G68" t="s">
        <v>132</v>
      </c>
      <c r="H68" t="s">
        <v>15</v>
      </c>
      <c r="I68" t="s">
        <v>15</v>
      </c>
    </row>
    <row r="69" spans="1:9">
      <c r="A69" t="s">
        <v>137</v>
      </c>
      <c r="B69" t="s">
        <v>130</v>
      </c>
      <c r="C69" t="s">
        <v>138</v>
      </c>
      <c r="D69" s="1">
        <v>17.71</v>
      </c>
      <c r="E69" s="2">
        <v>4.6</v>
      </c>
      <c r="F69" s="2">
        <v>81.47</v>
      </c>
      <c r="G69" t="s">
        <v>132</v>
      </c>
      <c r="H69" t="s">
        <v>15</v>
      </c>
      <c r="I69" t="s">
        <v>15</v>
      </c>
    </row>
    <row r="70" spans="1:9">
      <c r="A70" t="s">
        <v>139</v>
      </c>
      <c r="B70" t="s">
        <v>130</v>
      </c>
      <c r="C70" t="s">
        <v>140</v>
      </c>
      <c r="D70" s="1">
        <v>17.81</v>
      </c>
      <c r="E70" s="2">
        <v>4.2</v>
      </c>
      <c r="F70" s="2">
        <v>74.8</v>
      </c>
      <c r="G70" t="s">
        <v>132</v>
      </c>
      <c r="H70" t="s">
        <v>15</v>
      </c>
      <c r="I70" t="s">
        <v>15</v>
      </c>
    </row>
    <row r="71" spans="1:9">
      <c r="A71" t="s">
        <v>141</v>
      </c>
      <c r="B71" t="s">
        <v>130</v>
      </c>
      <c r="C71" t="s">
        <v>142</v>
      </c>
      <c r="D71" s="1">
        <v>17.98</v>
      </c>
      <c r="E71" s="2">
        <v>6.9</v>
      </c>
      <c r="F71" s="2">
        <v>124.06</v>
      </c>
      <c r="G71" t="s">
        <v>132</v>
      </c>
      <c r="H71" t="s">
        <v>15</v>
      </c>
      <c r="I71" t="s">
        <v>15</v>
      </c>
    </row>
    <row r="72" spans="1:9">
      <c r="A72" t="s">
        <v>143</v>
      </c>
      <c r="B72" t="s">
        <v>130</v>
      </c>
      <c r="C72" t="s">
        <v>144</v>
      </c>
      <c r="D72" s="1">
        <v>17.86</v>
      </c>
      <c r="E72" s="2">
        <v>4.2</v>
      </c>
      <c r="F72" s="2">
        <v>75.01</v>
      </c>
      <c r="G72" t="s">
        <v>132</v>
      </c>
      <c r="H72" t="s">
        <v>15</v>
      </c>
      <c r="I72" t="s">
        <v>15</v>
      </c>
    </row>
    <row r="73" spans="1:9">
      <c r="A73" t="s">
        <v>145</v>
      </c>
      <c r="B73" t="s">
        <v>146</v>
      </c>
      <c r="C73" t="s">
        <v>147</v>
      </c>
      <c r="D73" s="1">
        <v>18.6</v>
      </c>
      <c r="E73" s="2">
        <v>7.4</v>
      </c>
      <c r="F73" s="2">
        <v>137.64</v>
      </c>
      <c r="G73" t="s">
        <v>148</v>
      </c>
      <c r="H73" t="s">
        <v>15</v>
      </c>
      <c r="I73" t="s">
        <v>15</v>
      </c>
    </row>
    <row r="74" spans="1:9">
      <c r="A74" t="s">
        <v>149</v>
      </c>
      <c r="B74" t="s">
        <v>146</v>
      </c>
      <c r="C74" t="s">
        <v>150</v>
      </c>
      <c r="D74" s="1">
        <v>18.61</v>
      </c>
      <c r="E74" s="2">
        <v>5.35</v>
      </c>
      <c r="F74" s="2">
        <v>99.56</v>
      </c>
      <c r="G74" t="s">
        <v>148</v>
      </c>
      <c r="H74" t="s">
        <v>15</v>
      </c>
      <c r="I74" t="s">
        <v>15</v>
      </c>
    </row>
    <row r="75" spans="1:9">
      <c r="A75" t="s">
        <v>151</v>
      </c>
      <c r="B75" t="s">
        <v>146</v>
      </c>
      <c r="C75" t="s">
        <v>147</v>
      </c>
      <c r="D75" s="1">
        <v>18.68</v>
      </c>
      <c r="E75" s="2">
        <v>7.4</v>
      </c>
      <c r="F75" s="2">
        <v>138.23</v>
      </c>
      <c r="G75" t="s">
        <v>148</v>
      </c>
      <c r="H75" t="s">
        <v>15</v>
      </c>
      <c r="I75" t="s">
        <v>15</v>
      </c>
    </row>
    <row r="76" spans="1:9">
      <c r="A76" t="s">
        <v>152</v>
      </c>
      <c r="B76" t="s">
        <v>146</v>
      </c>
      <c r="C76" t="s">
        <v>153</v>
      </c>
      <c r="D76" s="1">
        <v>18.65</v>
      </c>
      <c r="E76" s="2">
        <v>7.4</v>
      </c>
      <c r="F76" s="2">
        <v>138.01</v>
      </c>
      <c r="G76" t="s">
        <v>148</v>
      </c>
      <c r="H76" t="s">
        <v>15</v>
      </c>
      <c r="I76" t="s">
        <v>15</v>
      </c>
    </row>
    <row r="77" spans="1:9">
      <c r="A77" t="s">
        <v>154</v>
      </c>
      <c r="B77" t="s">
        <v>146</v>
      </c>
      <c r="C77" t="s">
        <v>153</v>
      </c>
      <c r="D77" s="1">
        <v>18.65</v>
      </c>
      <c r="E77" s="2">
        <v>7.4</v>
      </c>
      <c r="F77" s="2">
        <v>138.01</v>
      </c>
      <c r="G77" t="s">
        <v>148</v>
      </c>
      <c r="H77" t="s">
        <v>15</v>
      </c>
      <c r="I77" t="s">
        <v>15</v>
      </c>
    </row>
    <row r="78" spans="1:9">
      <c r="A78" t="s">
        <v>155</v>
      </c>
      <c r="B78" t="s">
        <v>146</v>
      </c>
      <c r="C78" t="s">
        <v>156</v>
      </c>
      <c r="D78" s="1">
        <v>18.66</v>
      </c>
      <c r="E78" s="2">
        <v>7.2</v>
      </c>
      <c r="F78" s="2">
        <v>134.35</v>
      </c>
      <c r="G78" t="s">
        <v>148</v>
      </c>
      <c r="H78" t="s">
        <v>15</v>
      </c>
      <c r="I78" t="s">
        <v>15</v>
      </c>
    </row>
    <row r="79" spans="1:9">
      <c r="A79" t="s">
        <v>157</v>
      </c>
      <c r="B79" t="s">
        <v>146</v>
      </c>
      <c r="C79" t="s">
        <v>156</v>
      </c>
      <c r="D79" s="1">
        <v>18.65</v>
      </c>
      <c r="E79" s="2">
        <v>7.2</v>
      </c>
      <c r="F79" s="2">
        <v>134.28</v>
      </c>
      <c r="G79" t="s">
        <v>148</v>
      </c>
      <c r="H79" t="s">
        <v>15</v>
      </c>
      <c r="I79" t="s">
        <v>15</v>
      </c>
    </row>
    <row r="80" spans="1:9">
      <c r="A80" t="s">
        <v>158</v>
      </c>
      <c r="B80" t="s">
        <v>146</v>
      </c>
      <c r="C80" t="s">
        <v>153</v>
      </c>
      <c r="D80" s="1">
        <v>18.52</v>
      </c>
      <c r="E80" s="2">
        <v>7.4</v>
      </c>
      <c r="F80" s="2">
        <v>137.05</v>
      </c>
      <c r="G80" t="s">
        <v>148</v>
      </c>
      <c r="H80" t="s">
        <v>15</v>
      </c>
      <c r="I80" t="s">
        <v>15</v>
      </c>
    </row>
    <row r="81" spans="1:9">
      <c r="A81" t="s">
        <v>159</v>
      </c>
      <c r="B81" t="s">
        <v>146</v>
      </c>
      <c r="C81" t="s">
        <v>150</v>
      </c>
      <c r="D81" s="1">
        <v>18.62</v>
      </c>
      <c r="E81" s="2">
        <v>5.35</v>
      </c>
      <c r="F81" s="2">
        <v>99.62</v>
      </c>
      <c r="G81" t="s">
        <v>148</v>
      </c>
      <c r="H81" t="s">
        <v>15</v>
      </c>
      <c r="I81" t="s">
        <v>15</v>
      </c>
    </row>
    <row r="82" spans="1:9">
      <c r="A82" t="s">
        <v>160</v>
      </c>
      <c r="B82" t="s">
        <v>146</v>
      </c>
      <c r="C82" t="s">
        <v>156</v>
      </c>
      <c r="D82" s="1">
        <v>18.61</v>
      </c>
      <c r="E82" s="2">
        <v>7.2</v>
      </c>
      <c r="F82" s="2">
        <v>133.99</v>
      </c>
      <c r="G82" t="s">
        <v>148</v>
      </c>
      <c r="H82" t="s">
        <v>15</v>
      </c>
      <c r="I82" t="s">
        <v>15</v>
      </c>
    </row>
    <row r="83" spans="1:9">
      <c r="A83" t="s">
        <v>161</v>
      </c>
      <c r="B83" t="s">
        <v>146</v>
      </c>
      <c r="C83" t="s">
        <v>150</v>
      </c>
      <c r="D83" s="1">
        <v>18.59</v>
      </c>
      <c r="E83" s="2">
        <v>5.35</v>
      </c>
      <c r="F83" s="2">
        <v>99.46</v>
      </c>
      <c r="G83" t="s">
        <v>148</v>
      </c>
      <c r="H83" t="s">
        <v>15</v>
      </c>
      <c r="I83" t="s">
        <v>15</v>
      </c>
    </row>
    <row r="84" spans="1:9">
      <c r="A84" t="s">
        <v>162</v>
      </c>
      <c r="B84" t="s">
        <v>146</v>
      </c>
      <c r="C84" t="s">
        <v>147</v>
      </c>
      <c r="D84" s="1">
        <v>18.61</v>
      </c>
      <c r="E84" s="2">
        <v>7.4</v>
      </c>
      <c r="F84" s="2">
        <v>137.71</v>
      </c>
      <c r="G84" t="s">
        <v>148</v>
      </c>
      <c r="H84" t="s">
        <v>15</v>
      </c>
      <c r="I84" t="s">
        <v>15</v>
      </c>
    </row>
    <row r="85" spans="1:9">
      <c r="A85" t="s">
        <v>163</v>
      </c>
      <c r="B85" t="s">
        <v>146</v>
      </c>
      <c r="C85" t="s">
        <v>150</v>
      </c>
      <c r="D85" s="1">
        <v>18.62</v>
      </c>
      <c r="E85" s="2">
        <v>5.35</v>
      </c>
      <c r="F85" s="2">
        <v>99.62</v>
      </c>
      <c r="G85" t="s">
        <v>148</v>
      </c>
      <c r="H85" t="s">
        <v>15</v>
      </c>
      <c r="I85" t="s">
        <v>15</v>
      </c>
    </row>
    <row r="86" spans="1:9">
      <c r="A86" t="s">
        <v>164</v>
      </c>
      <c r="B86" t="s">
        <v>146</v>
      </c>
      <c r="C86" t="s">
        <v>165</v>
      </c>
      <c r="D86" s="1">
        <v>18.58</v>
      </c>
      <c r="E86" s="2">
        <v>7.2</v>
      </c>
      <c r="F86" s="2">
        <v>133.78</v>
      </c>
      <c r="G86" t="s">
        <v>148</v>
      </c>
      <c r="H86" t="s">
        <v>15</v>
      </c>
      <c r="I86" t="s">
        <v>15</v>
      </c>
    </row>
    <row r="87" spans="1:9">
      <c r="A87" t="s">
        <v>166</v>
      </c>
      <c r="B87" t="s">
        <v>146</v>
      </c>
      <c r="C87" t="s">
        <v>156</v>
      </c>
      <c r="D87" s="1">
        <v>18.62</v>
      </c>
      <c r="E87" s="2">
        <v>7.2</v>
      </c>
      <c r="F87" s="2">
        <v>134.06</v>
      </c>
      <c r="G87" t="s">
        <v>148</v>
      </c>
      <c r="H87" t="s">
        <v>15</v>
      </c>
      <c r="I87" t="s">
        <v>15</v>
      </c>
    </row>
    <row r="88" spans="1:9">
      <c r="A88" t="s">
        <v>167</v>
      </c>
      <c r="B88" t="s">
        <v>146</v>
      </c>
      <c r="C88" t="s">
        <v>168</v>
      </c>
      <c r="D88" s="1">
        <v>18.51</v>
      </c>
      <c r="E88" s="2">
        <v>4.05</v>
      </c>
      <c r="F88" s="2">
        <v>74.97</v>
      </c>
      <c r="G88" t="s">
        <v>148</v>
      </c>
      <c r="H88" t="s">
        <v>15</v>
      </c>
      <c r="I88" t="s">
        <v>15</v>
      </c>
    </row>
    <row r="89" spans="1:9">
      <c r="A89" t="s">
        <v>169</v>
      </c>
      <c r="B89" t="s">
        <v>146</v>
      </c>
      <c r="C89" t="s">
        <v>153</v>
      </c>
      <c r="D89" s="1">
        <v>18.61</v>
      </c>
      <c r="E89" s="2">
        <v>7.4</v>
      </c>
      <c r="F89" s="2">
        <v>137.71</v>
      </c>
      <c r="G89" t="s">
        <v>148</v>
      </c>
      <c r="H89" t="s">
        <v>15</v>
      </c>
      <c r="I89" t="s">
        <v>15</v>
      </c>
    </row>
    <row r="90" spans="1:9">
      <c r="A90" t="s">
        <v>170</v>
      </c>
      <c r="B90" t="s">
        <v>146</v>
      </c>
      <c r="C90" t="s">
        <v>153</v>
      </c>
      <c r="D90" s="1">
        <v>18.62</v>
      </c>
      <c r="E90" s="2">
        <v>7.4</v>
      </c>
      <c r="F90" s="2">
        <v>137.79</v>
      </c>
      <c r="G90" t="s">
        <v>148</v>
      </c>
      <c r="H90" t="s">
        <v>15</v>
      </c>
      <c r="I90" t="s">
        <v>15</v>
      </c>
    </row>
    <row r="91" spans="1:9">
      <c r="A91" t="s">
        <v>171</v>
      </c>
      <c r="B91" t="s">
        <v>146</v>
      </c>
      <c r="C91" t="s">
        <v>150</v>
      </c>
      <c r="D91" s="1">
        <v>18.62</v>
      </c>
      <c r="E91" s="2">
        <v>5.35</v>
      </c>
      <c r="F91" s="2">
        <v>99.62</v>
      </c>
      <c r="G91" t="s">
        <v>148</v>
      </c>
      <c r="H91" t="s">
        <v>15</v>
      </c>
      <c r="I91" t="s">
        <v>15</v>
      </c>
    </row>
    <row r="92" spans="1:9">
      <c r="A92" t="s">
        <v>172</v>
      </c>
      <c r="B92" t="s">
        <v>146</v>
      </c>
      <c r="C92" t="s">
        <v>173</v>
      </c>
      <c r="D92" s="1">
        <v>18.62</v>
      </c>
      <c r="E92" s="2">
        <v>5</v>
      </c>
      <c r="F92" s="2">
        <v>93.1</v>
      </c>
      <c r="G92" t="s">
        <v>148</v>
      </c>
      <c r="H92" t="s">
        <v>15</v>
      </c>
      <c r="I92" t="s">
        <v>15</v>
      </c>
    </row>
    <row r="93" spans="1:9">
      <c r="A93" t="s">
        <v>174</v>
      </c>
      <c r="B93" t="s">
        <v>146</v>
      </c>
      <c r="C93" t="s">
        <v>153</v>
      </c>
      <c r="D93" s="1">
        <v>18.55</v>
      </c>
      <c r="E93" s="2">
        <v>7.4</v>
      </c>
      <c r="F93" s="2">
        <v>137.27</v>
      </c>
      <c r="G93" t="s">
        <v>148</v>
      </c>
      <c r="H93" t="s">
        <v>15</v>
      </c>
      <c r="I93" t="s">
        <v>15</v>
      </c>
    </row>
    <row r="94" spans="1:9">
      <c r="A94" t="s">
        <v>175</v>
      </c>
      <c r="B94" t="s">
        <v>146</v>
      </c>
      <c r="C94" t="s">
        <v>156</v>
      </c>
      <c r="D94" s="1">
        <v>18.62</v>
      </c>
      <c r="E94" s="2">
        <v>7.2</v>
      </c>
      <c r="F94" s="2">
        <v>134.06</v>
      </c>
      <c r="G94" t="s">
        <v>148</v>
      </c>
      <c r="H94" t="s">
        <v>15</v>
      </c>
      <c r="I94" t="s">
        <v>15</v>
      </c>
    </row>
    <row r="95" spans="1:9">
      <c r="A95" t="s">
        <v>176</v>
      </c>
      <c r="B95" t="s">
        <v>177</v>
      </c>
      <c r="C95" t="s">
        <v>70</v>
      </c>
      <c r="D95" s="1">
        <v>25.25</v>
      </c>
      <c r="E95" s="2">
        <v>6.1</v>
      </c>
      <c r="F95" s="2">
        <v>154.02</v>
      </c>
      <c r="G95" t="s">
        <v>178</v>
      </c>
      <c r="H95" t="s">
        <v>15</v>
      </c>
      <c r="I95" t="s">
        <v>15</v>
      </c>
    </row>
    <row r="96" spans="1:9">
      <c r="A96" t="s">
        <v>179</v>
      </c>
      <c r="B96" t="s">
        <v>177</v>
      </c>
      <c r="C96" t="s">
        <v>67</v>
      </c>
      <c r="D96" s="1">
        <v>25.29</v>
      </c>
      <c r="E96" s="2">
        <v>7.8</v>
      </c>
      <c r="F96" s="2">
        <v>197.26</v>
      </c>
      <c r="G96" t="s">
        <v>178</v>
      </c>
      <c r="H96" t="s">
        <v>15</v>
      </c>
      <c r="I96" t="s">
        <v>15</v>
      </c>
    </row>
    <row r="97" spans="1:9">
      <c r="A97" t="s">
        <v>180</v>
      </c>
      <c r="B97" t="s">
        <v>177</v>
      </c>
      <c r="C97" t="s">
        <v>70</v>
      </c>
      <c r="D97" s="1">
        <v>25.29</v>
      </c>
      <c r="E97" s="2">
        <v>6.1</v>
      </c>
      <c r="F97" s="2">
        <v>154.27</v>
      </c>
      <c r="G97" t="s">
        <v>178</v>
      </c>
      <c r="H97" t="s">
        <v>15</v>
      </c>
      <c r="I97" t="s">
        <v>15</v>
      </c>
    </row>
    <row r="98" spans="1:9">
      <c r="A98" t="s">
        <v>181</v>
      </c>
      <c r="B98" t="s">
        <v>177</v>
      </c>
      <c r="C98" t="s">
        <v>70</v>
      </c>
      <c r="D98" s="1">
        <v>25.24</v>
      </c>
      <c r="E98" s="2">
        <v>6.1</v>
      </c>
      <c r="F98" s="2">
        <v>153.96</v>
      </c>
      <c r="G98" t="s">
        <v>178</v>
      </c>
      <c r="H98" t="s">
        <v>15</v>
      </c>
      <c r="I98" t="s">
        <v>15</v>
      </c>
    </row>
    <row r="99" spans="1:9">
      <c r="A99" t="s">
        <v>182</v>
      </c>
      <c r="B99" t="s">
        <v>177</v>
      </c>
      <c r="C99" t="s">
        <v>113</v>
      </c>
      <c r="D99" s="1">
        <v>25.3</v>
      </c>
      <c r="E99" s="2">
        <v>8.1</v>
      </c>
      <c r="F99" s="2">
        <v>204.93</v>
      </c>
      <c r="G99" t="s">
        <v>178</v>
      </c>
      <c r="H99" t="s">
        <v>15</v>
      </c>
      <c r="I99" t="s">
        <v>15</v>
      </c>
    </row>
    <row r="100" spans="1:9">
      <c r="A100" t="s">
        <v>183</v>
      </c>
      <c r="B100" t="s">
        <v>177</v>
      </c>
      <c r="C100" t="s">
        <v>70</v>
      </c>
      <c r="D100" s="1">
        <v>26.32</v>
      </c>
      <c r="E100" s="2">
        <v>6.1</v>
      </c>
      <c r="F100" s="2">
        <v>160.55</v>
      </c>
      <c r="G100" t="s">
        <v>178</v>
      </c>
      <c r="H100" t="s">
        <v>15</v>
      </c>
      <c r="I100" t="s">
        <v>15</v>
      </c>
    </row>
    <row r="101" spans="1:9">
      <c r="A101" t="s">
        <v>184</v>
      </c>
      <c r="B101" t="s">
        <v>177</v>
      </c>
      <c r="C101" t="s">
        <v>67</v>
      </c>
      <c r="D101" s="1">
        <v>26.4</v>
      </c>
      <c r="E101" s="2">
        <v>7.8</v>
      </c>
      <c r="F101" s="2">
        <v>205.92</v>
      </c>
      <c r="G101" t="s">
        <v>178</v>
      </c>
      <c r="H101" t="s">
        <v>15</v>
      </c>
      <c r="I101" t="s">
        <v>15</v>
      </c>
    </row>
    <row r="102" spans="1:9">
      <c r="A102" t="s">
        <v>185</v>
      </c>
      <c r="B102" t="s">
        <v>177</v>
      </c>
      <c r="C102" t="s">
        <v>186</v>
      </c>
      <c r="D102" s="1">
        <v>26.45</v>
      </c>
      <c r="E102" s="2">
        <v>8.2</v>
      </c>
      <c r="F102" s="2">
        <v>216.89</v>
      </c>
      <c r="G102" t="s">
        <v>178</v>
      </c>
      <c r="H102" t="s">
        <v>15</v>
      </c>
      <c r="I102" t="s">
        <v>15</v>
      </c>
    </row>
    <row r="103" spans="1:9">
      <c r="A103" t="s">
        <v>187</v>
      </c>
      <c r="B103" t="s">
        <v>177</v>
      </c>
      <c r="C103" t="s">
        <v>70</v>
      </c>
      <c r="D103" s="1">
        <v>26.3</v>
      </c>
      <c r="E103" s="2">
        <v>6.1</v>
      </c>
      <c r="F103" s="2">
        <v>160.43</v>
      </c>
      <c r="G103" t="s">
        <v>178</v>
      </c>
      <c r="H103" t="s">
        <v>15</v>
      </c>
      <c r="I103" t="s">
        <v>15</v>
      </c>
    </row>
    <row r="104" spans="1:9">
      <c r="A104" t="s">
        <v>188</v>
      </c>
      <c r="B104" t="s">
        <v>177</v>
      </c>
      <c r="C104" t="s">
        <v>70</v>
      </c>
      <c r="D104" s="1">
        <v>26.42</v>
      </c>
      <c r="E104" s="2">
        <v>6.1</v>
      </c>
      <c r="F104" s="2">
        <v>161.16</v>
      </c>
      <c r="G104" t="s">
        <v>178</v>
      </c>
      <c r="H104" t="s">
        <v>15</v>
      </c>
      <c r="I104" t="s">
        <v>15</v>
      </c>
    </row>
    <row r="105" spans="1:9">
      <c r="A105" t="s">
        <v>189</v>
      </c>
      <c r="B105" t="s">
        <v>177</v>
      </c>
      <c r="C105" t="s">
        <v>125</v>
      </c>
      <c r="D105" s="1">
        <v>26.4</v>
      </c>
      <c r="E105" s="2">
        <v>8.1</v>
      </c>
      <c r="F105" s="2">
        <v>213.84</v>
      </c>
      <c r="G105" t="s">
        <v>178</v>
      </c>
      <c r="H105" t="s">
        <v>15</v>
      </c>
      <c r="I105" t="s">
        <v>15</v>
      </c>
    </row>
    <row r="106" spans="1:9">
      <c r="A106" t="s">
        <v>190</v>
      </c>
      <c r="B106" t="s">
        <v>177</v>
      </c>
      <c r="C106" t="s">
        <v>72</v>
      </c>
      <c r="D106" s="1">
        <v>26.24</v>
      </c>
      <c r="E106" s="2">
        <v>4.6</v>
      </c>
      <c r="F106" s="2">
        <v>120.7</v>
      </c>
      <c r="G106" t="s">
        <v>178</v>
      </c>
      <c r="H106" t="s">
        <v>15</v>
      </c>
      <c r="I106" t="s">
        <v>15</v>
      </c>
    </row>
    <row r="107" spans="1:9">
      <c r="A107" t="s">
        <v>191</v>
      </c>
      <c r="B107" t="s">
        <v>177</v>
      </c>
      <c r="C107" t="s">
        <v>70</v>
      </c>
      <c r="D107" s="1">
        <v>26.37</v>
      </c>
      <c r="E107" s="2">
        <v>6.1</v>
      </c>
      <c r="F107" s="2">
        <v>160.86</v>
      </c>
      <c r="G107" t="s">
        <v>178</v>
      </c>
      <c r="H107" t="s">
        <v>15</v>
      </c>
      <c r="I107" t="s">
        <v>15</v>
      </c>
    </row>
    <row r="108" spans="1:9">
      <c r="A108" t="s">
        <v>192</v>
      </c>
      <c r="B108" t="s">
        <v>177</v>
      </c>
      <c r="C108" t="s">
        <v>111</v>
      </c>
      <c r="D108" s="1">
        <v>26.4</v>
      </c>
      <c r="E108" s="2">
        <v>9.2</v>
      </c>
      <c r="F108" s="2">
        <v>242.88</v>
      </c>
      <c r="G108" t="s">
        <v>178</v>
      </c>
      <c r="H108" t="s">
        <v>15</v>
      </c>
      <c r="I108" t="s">
        <v>15</v>
      </c>
    </row>
    <row r="109" spans="1:9">
      <c r="A109" t="s">
        <v>193</v>
      </c>
      <c r="B109" t="s">
        <v>177</v>
      </c>
      <c r="C109" t="s">
        <v>72</v>
      </c>
      <c r="D109" s="1">
        <v>26.3</v>
      </c>
      <c r="E109" s="2">
        <v>4.6</v>
      </c>
      <c r="F109" s="2">
        <v>120.98</v>
      </c>
      <c r="G109" t="s">
        <v>178</v>
      </c>
      <c r="H109" t="s">
        <v>15</v>
      </c>
      <c r="I109" t="s">
        <v>15</v>
      </c>
    </row>
    <row r="110" spans="1:9">
      <c r="A110" t="s">
        <v>194</v>
      </c>
      <c r="B110" t="s">
        <v>195</v>
      </c>
      <c r="C110" t="s">
        <v>196</v>
      </c>
      <c r="D110" s="1">
        <v>16.28</v>
      </c>
      <c r="E110" s="2">
        <v>4.05</v>
      </c>
      <c r="F110" s="2">
        <v>65.93</v>
      </c>
      <c r="G110" t="s">
        <v>197</v>
      </c>
      <c r="H110" t="s">
        <v>15</v>
      </c>
      <c r="I110" t="s">
        <v>15</v>
      </c>
    </row>
    <row r="111" spans="1:9">
      <c r="A111" t="s">
        <v>198</v>
      </c>
      <c r="B111" t="s">
        <v>195</v>
      </c>
      <c r="C111" t="s">
        <v>199</v>
      </c>
      <c r="D111" s="1">
        <v>16.36</v>
      </c>
      <c r="E111" s="2">
        <v>3.75</v>
      </c>
      <c r="F111" s="2">
        <v>61.35</v>
      </c>
      <c r="G111" t="s">
        <v>197</v>
      </c>
      <c r="H111" t="s">
        <v>15</v>
      </c>
      <c r="I111" t="s">
        <v>15</v>
      </c>
    </row>
    <row r="112" spans="1:9">
      <c r="A112" t="s">
        <v>200</v>
      </c>
      <c r="B112" t="s">
        <v>195</v>
      </c>
      <c r="C112" t="s">
        <v>201</v>
      </c>
      <c r="D112" s="1">
        <v>16.35</v>
      </c>
      <c r="E112" s="2">
        <v>3.25</v>
      </c>
      <c r="F112" s="2">
        <v>53.14</v>
      </c>
      <c r="G112" t="s">
        <v>197</v>
      </c>
      <c r="H112" t="s">
        <v>15</v>
      </c>
      <c r="I112" t="s">
        <v>15</v>
      </c>
    </row>
    <row r="113" spans="1:9">
      <c r="A113" t="s">
        <v>202</v>
      </c>
      <c r="B113" t="s">
        <v>195</v>
      </c>
      <c r="C113" t="s">
        <v>203</v>
      </c>
      <c r="D113" s="1">
        <v>16.36</v>
      </c>
      <c r="E113" s="2">
        <v>4.05</v>
      </c>
      <c r="F113" s="2">
        <v>66.26</v>
      </c>
      <c r="G113" t="s">
        <v>197</v>
      </c>
      <c r="H113" t="s">
        <v>15</v>
      </c>
      <c r="I113" t="s">
        <v>15</v>
      </c>
    </row>
    <row r="114" spans="1:9">
      <c r="A114" t="s">
        <v>204</v>
      </c>
      <c r="B114" t="s">
        <v>195</v>
      </c>
      <c r="C114" t="s">
        <v>205</v>
      </c>
      <c r="D114" s="1">
        <v>16.28</v>
      </c>
      <c r="E114" s="2">
        <v>3.85</v>
      </c>
      <c r="F114" s="2">
        <v>62.68</v>
      </c>
      <c r="G114" t="s">
        <v>197</v>
      </c>
      <c r="H114" t="s">
        <v>15</v>
      </c>
      <c r="I114" t="s">
        <v>15</v>
      </c>
    </row>
    <row r="115" spans="1:9">
      <c r="A115" t="s">
        <v>206</v>
      </c>
      <c r="B115" t="s">
        <v>195</v>
      </c>
      <c r="C115" t="s">
        <v>207</v>
      </c>
      <c r="D115" s="1">
        <v>16.35</v>
      </c>
      <c r="E115" s="2">
        <v>5.35</v>
      </c>
      <c r="F115" s="2">
        <v>87.47</v>
      </c>
      <c r="G115" t="s">
        <v>197</v>
      </c>
      <c r="H115" t="s">
        <v>15</v>
      </c>
      <c r="I115" t="s">
        <v>15</v>
      </c>
    </row>
    <row r="116" spans="1:9">
      <c r="A116" t="s">
        <v>208</v>
      </c>
      <c r="B116" t="s">
        <v>195</v>
      </c>
      <c r="C116" t="s">
        <v>209</v>
      </c>
      <c r="D116" s="1">
        <v>16.24</v>
      </c>
      <c r="E116" s="2">
        <v>3.85</v>
      </c>
      <c r="F116" s="2">
        <v>62.52</v>
      </c>
      <c r="G116" t="s">
        <v>197</v>
      </c>
      <c r="H116" t="s">
        <v>15</v>
      </c>
      <c r="I116" t="s">
        <v>15</v>
      </c>
    </row>
    <row r="117" spans="1:9">
      <c r="A117" t="s">
        <v>210</v>
      </c>
      <c r="B117" t="s">
        <v>195</v>
      </c>
      <c r="C117" t="s">
        <v>209</v>
      </c>
      <c r="D117" s="1">
        <v>16.28</v>
      </c>
      <c r="E117" s="2">
        <v>3.85</v>
      </c>
      <c r="F117" s="2">
        <v>62.68</v>
      </c>
      <c r="G117" t="s">
        <v>197</v>
      </c>
      <c r="H117" t="s">
        <v>15</v>
      </c>
      <c r="I117" t="s">
        <v>15</v>
      </c>
    </row>
    <row r="118" spans="1:9">
      <c r="A118" t="s">
        <v>211</v>
      </c>
      <c r="B118" t="s">
        <v>195</v>
      </c>
      <c r="C118" t="s">
        <v>212</v>
      </c>
      <c r="D118" s="1">
        <v>16.28</v>
      </c>
      <c r="E118" s="2">
        <v>3.85</v>
      </c>
      <c r="F118" s="2">
        <v>62.68</v>
      </c>
      <c r="G118" t="s">
        <v>197</v>
      </c>
      <c r="H118" t="s">
        <v>15</v>
      </c>
      <c r="I118" t="s">
        <v>15</v>
      </c>
    </row>
    <row r="119" spans="1:9">
      <c r="A119" t="s">
        <v>213</v>
      </c>
      <c r="B119" t="s">
        <v>195</v>
      </c>
      <c r="C119" t="s">
        <v>214</v>
      </c>
      <c r="D119" s="1">
        <v>16.34</v>
      </c>
      <c r="E119" s="2">
        <v>3.85</v>
      </c>
      <c r="F119" s="2">
        <v>62.91</v>
      </c>
      <c r="G119" t="s">
        <v>197</v>
      </c>
      <c r="H119" t="s">
        <v>15</v>
      </c>
      <c r="I119" t="s">
        <v>15</v>
      </c>
    </row>
    <row r="120" spans="1:9">
      <c r="A120" t="s">
        <v>215</v>
      </c>
      <c r="B120" t="s">
        <v>195</v>
      </c>
      <c r="C120" t="s">
        <v>216</v>
      </c>
      <c r="D120" s="1">
        <v>16.26</v>
      </c>
      <c r="E120" s="2">
        <v>4.8</v>
      </c>
      <c r="F120" s="2">
        <v>78.05</v>
      </c>
      <c r="G120" t="s">
        <v>197</v>
      </c>
      <c r="H120" t="s">
        <v>15</v>
      </c>
      <c r="I120" t="s">
        <v>15</v>
      </c>
    </row>
    <row r="121" spans="1:9">
      <c r="A121" t="s">
        <v>217</v>
      </c>
      <c r="B121" t="s">
        <v>195</v>
      </c>
      <c r="C121" t="s">
        <v>212</v>
      </c>
      <c r="D121" s="1">
        <v>16.32</v>
      </c>
      <c r="E121" s="2">
        <v>3.85</v>
      </c>
      <c r="F121" s="2">
        <v>62.83</v>
      </c>
      <c r="G121" t="s">
        <v>197</v>
      </c>
      <c r="H121" t="s">
        <v>15</v>
      </c>
      <c r="I121" t="s">
        <v>15</v>
      </c>
    </row>
    <row r="122" spans="1:9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 t="s">
        <v>15</v>
      </c>
      <c r="I122" t="s">
        <v>15</v>
      </c>
    </row>
    <row r="123" spans="1:9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 t="s">
        <v>15</v>
      </c>
      <c r="I123" t="s">
        <v>15</v>
      </c>
    </row>
    <row r="124" spans="1:9">
      <c r="A124" t="s">
        <v>221</v>
      </c>
      <c r="B124" t="s">
        <v>195</v>
      </c>
      <c r="C124" t="s">
        <v>219</v>
      </c>
      <c r="D124" s="1">
        <v>16.29</v>
      </c>
      <c r="E124" s="2">
        <v>3.75</v>
      </c>
      <c r="F124" s="2">
        <v>61.09</v>
      </c>
      <c r="G124" t="s">
        <v>197</v>
      </c>
      <c r="H124" t="s">
        <v>15</v>
      </c>
      <c r="I124" t="s">
        <v>15</v>
      </c>
    </row>
    <row r="125" spans="1:9">
      <c r="A125" t="s">
        <v>222</v>
      </c>
      <c r="B125" t="s">
        <v>195</v>
      </c>
      <c r="C125" t="s">
        <v>219</v>
      </c>
      <c r="D125" s="1">
        <v>16.06</v>
      </c>
      <c r="E125" s="2">
        <v>3.75</v>
      </c>
      <c r="F125" s="2">
        <v>60.22</v>
      </c>
      <c r="G125" t="s">
        <v>197</v>
      </c>
      <c r="H125" t="s">
        <v>15</v>
      </c>
      <c r="I125" t="s">
        <v>15</v>
      </c>
    </row>
    <row r="126" spans="1:9">
      <c r="A126" t="s">
        <v>223</v>
      </c>
      <c r="B126" t="s">
        <v>195</v>
      </c>
      <c r="C126" t="s">
        <v>219</v>
      </c>
      <c r="D126" s="1">
        <v>16.06</v>
      </c>
      <c r="E126" s="2">
        <v>3.75</v>
      </c>
      <c r="F126" s="2">
        <v>60.22</v>
      </c>
      <c r="G126" t="s">
        <v>197</v>
      </c>
      <c r="H126" t="s">
        <v>15</v>
      </c>
      <c r="I126" t="s">
        <v>15</v>
      </c>
    </row>
    <row r="127" spans="1:9">
      <c r="A127" t="s">
        <v>224</v>
      </c>
      <c r="B127" t="s">
        <v>195</v>
      </c>
      <c r="C127" t="s">
        <v>219</v>
      </c>
      <c r="D127" s="1">
        <v>16.13</v>
      </c>
      <c r="E127" s="2">
        <v>3.75</v>
      </c>
      <c r="F127" s="2">
        <v>60.49</v>
      </c>
      <c r="G127" t="s">
        <v>197</v>
      </c>
      <c r="H127" t="s">
        <v>15</v>
      </c>
      <c r="I127" t="s">
        <v>15</v>
      </c>
    </row>
    <row r="128" spans="1:9">
      <c r="A128" t="s">
        <v>225</v>
      </c>
      <c r="B128" t="s">
        <v>195</v>
      </c>
      <c r="C128" t="s">
        <v>219</v>
      </c>
      <c r="D128" s="1">
        <v>16.19</v>
      </c>
      <c r="E128" s="2">
        <v>3.75</v>
      </c>
      <c r="F128" s="2">
        <v>60.71</v>
      </c>
      <c r="G128" t="s">
        <v>197</v>
      </c>
      <c r="H128" t="s">
        <v>15</v>
      </c>
      <c r="I128" t="s">
        <v>15</v>
      </c>
    </row>
    <row r="129" spans="1:9">
      <c r="A129" t="s">
        <v>226</v>
      </c>
      <c r="B129" t="s">
        <v>195</v>
      </c>
      <c r="C129" t="s">
        <v>219</v>
      </c>
      <c r="D129" s="1">
        <v>16.03</v>
      </c>
      <c r="E129" s="2">
        <v>3.75</v>
      </c>
      <c r="F129" s="2">
        <v>60.11</v>
      </c>
      <c r="G129" t="s">
        <v>197</v>
      </c>
      <c r="H129" t="s">
        <v>15</v>
      </c>
      <c r="I129" t="s">
        <v>15</v>
      </c>
    </row>
    <row r="130" spans="1:9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 t="s">
        <v>15</v>
      </c>
      <c r="I130" t="s">
        <v>15</v>
      </c>
    </row>
    <row r="131" spans="1:9">
      <c r="A131" t="s">
        <v>228</v>
      </c>
      <c r="B131" t="s">
        <v>195</v>
      </c>
      <c r="C131" t="s">
        <v>219</v>
      </c>
      <c r="D131" s="1">
        <v>16.46</v>
      </c>
      <c r="E131" s="2">
        <v>3.75</v>
      </c>
      <c r="F131" s="2">
        <v>61.72</v>
      </c>
      <c r="G131" t="s">
        <v>197</v>
      </c>
      <c r="H131" t="s">
        <v>15</v>
      </c>
      <c r="I131" t="s">
        <v>15</v>
      </c>
    </row>
    <row r="132" spans="1:9">
      <c r="A132" t="s">
        <v>229</v>
      </c>
      <c r="B132" t="s">
        <v>195</v>
      </c>
      <c r="C132" t="s">
        <v>219</v>
      </c>
      <c r="D132" s="1">
        <v>16.31</v>
      </c>
      <c r="E132" s="2">
        <v>3.75</v>
      </c>
      <c r="F132" s="2">
        <v>61.16</v>
      </c>
      <c r="G132" t="s">
        <v>197</v>
      </c>
      <c r="H132" t="s">
        <v>15</v>
      </c>
      <c r="I132" t="s">
        <v>15</v>
      </c>
    </row>
    <row r="133" spans="1:9">
      <c r="A133" t="s">
        <v>230</v>
      </c>
      <c r="B133" t="s">
        <v>195</v>
      </c>
      <c r="C133" t="s">
        <v>219</v>
      </c>
      <c r="D133" s="1">
        <v>16.31</v>
      </c>
      <c r="E133" s="2">
        <v>3.75</v>
      </c>
      <c r="F133" s="2">
        <v>61.16</v>
      </c>
      <c r="G133" t="s">
        <v>197</v>
      </c>
      <c r="H133" t="s">
        <v>15</v>
      </c>
      <c r="I133" t="s">
        <v>15</v>
      </c>
    </row>
    <row r="134" spans="1:9">
      <c r="A134" t="s">
        <v>231</v>
      </c>
      <c r="B134" t="s">
        <v>232</v>
      </c>
      <c r="C134" t="s">
        <v>19</v>
      </c>
      <c r="D134" s="1">
        <v>18.33</v>
      </c>
      <c r="E134" s="2">
        <v>7.2</v>
      </c>
      <c r="F134" s="2">
        <v>131.98</v>
      </c>
      <c r="G134" t="s">
        <v>233</v>
      </c>
      <c r="H134" t="s">
        <v>234</v>
      </c>
      <c r="I134" t="s">
        <v>234</v>
      </c>
    </row>
    <row r="135" spans="1:9">
      <c r="A135" t="s">
        <v>235</v>
      </c>
      <c r="B135" t="s">
        <v>232</v>
      </c>
      <c r="C135" t="s">
        <v>236</v>
      </c>
      <c r="D135" s="1">
        <v>18.19</v>
      </c>
      <c r="E135" s="2">
        <v>4</v>
      </c>
      <c r="F135" s="2">
        <v>72.76</v>
      </c>
      <c r="G135" t="s">
        <v>233</v>
      </c>
      <c r="H135" t="s">
        <v>234</v>
      </c>
      <c r="I135" t="s">
        <v>234</v>
      </c>
    </row>
    <row r="136" spans="1:9">
      <c r="A136" t="s">
        <v>237</v>
      </c>
      <c r="B136" t="s">
        <v>232</v>
      </c>
      <c r="C136" t="s">
        <v>236</v>
      </c>
      <c r="D136" s="1">
        <v>18.24</v>
      </c>
      <c r="E136" s="2">
        <v>4</v>
      </c>
      <c r="F136" s="2">
        <v>72.96</v>
      </c>
      <c r="G136" t="s">
        <v>233</v>
      </c>
      <c r="H136" t="s">
        <v>234</v>
      </c>
      <c r="I136" t="s">
        <v>234</v>
      </c>
    </row>
    <row r="137" spans="1:9">
      <c r="A137" t="s">
        <v>238</v>
      </c>
      <c r="B137" t="s">
        <v>232</v>
      </c>
      <c r="C137" t="s">
        <v>239</v>
      </c>
      <c r="D137" s="1">
        <v>18.14</v>
      </c>
      <c r="E137" s="2">
        <v>5.35</v>
      </c>
      <c r="F137" s="2">
        <v>97.05</v>
      </c>
      <c r="G137" t="s">
        <v>233</v>
      </c>
      <c r="H137" t="s">
        <v>234</v>
      </c>
      <c r="I137" t="s">
        <v>234</v>
      </c>
    </row>
    <row r="138" spans="1:9">
      <c r="A138" t="s">
        <v>240</v>
      </c>
      <c r="B138" t="s">
        <v>232</v>
      </c>
      <c r="C138" t="s">
        <v>241</v>
      </c>
      <c r="D138" s="1">
        <v>18.24</v>
      </c>
      <c r="E138" s="2">
        <v>4.1</v>
      </c>
      <c r="F138" s="2">
        <v>74.78</v>
      </c>
      <c r="G138" t="s">
        <v>233</v>
      </c>
      <c r="H138" t="s">
        <v>234</v>
      </c>
      <c r="I138" t="s">
        <v>234</v>
      </c>
    </row>
    <row r="139" spans="1:9">
      <c r="A139" t="s">
        <v>242</v>
      </c>
      <c r="B139" t="s">
        <v>232</v>
      </c>
      <c r="C139" t="s">
        <v>243</v>
      </c>
      <c r="D139" s="1">
        <v>18.25</v>
      </c>
      <c r="E139" s="2">
        <v>7.9</v>
      </c>
      <c r="F139" s="2">
        <v>144.18</v>
      </c>
      <c r="G139" t="s">
        <v>233</v>
      </c>
      <c r="H139" t="s">
        <v>15</v>
      </c>
      <c r="I139" t="s">
        <v>15</v>
      </c>
    </row>
    <row r="140" spans="1:9">
      <c r="A140" t="s">
        <v>244</v>
      </c>
      <c r="B140" t="s">
        <v>232</v>
      </c>
      <c r="C140" t="s">
        <v>245</v>
      </c>
      <c r="D140" s="1">
        <v>18.27</v>
      </c>
      <c r="E140" s="2">
        <v>3.95</v>
      </c>
      <c r="F140" s="2">
        <v>72.17</v>
      </c>
      <c r="G140" t="s">
        <v>233</v>
      </c>
      <c r="H140" t="s">
        <v>15</v>
      </c>
      <c r="I140" t="s">
        <v>15</v>
      </c>
    </row>
    <row r="141" spans="1:9">
      <c r="A141" t="s">
        <v>246</v>
      </c>
      <c r="B141" t="s">
        <v>232</v>
      </c>
      <c r="C141" t="s">
        <v>247</v>
      </c>
      <c r="D141" s="1">
        <v>10.22</v>
      </c>
      <c r="E141" s="2">
        <v>7.2</v>
      </c>
      <c r="F141" s="2">
        <v>73.58</v>
      </c>
      <c r="G141" t="s">
        <v>233</v>
      </c>
      <c r="H141" t="s">
        <v>15</v>
      </c>
      <c r="I141" t="s">
        <v>15</v>
      </c>
    </row>
    <row r="142" spans="1:9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 t="s">
        <v>15</v>
      </c>
      <c r="I142" t="s">
        <v>15</v>
      </c>
    </row>
    <row r="143" spans="1:9">
      <c r="A143" t="s">
        <v>249</v>
      </c>
      <c r="B143" t="s">
        <v>232</v>
      </c>
      <c r="C143" t="s">
        <v>19</v>
      </c>
      <c r="D143" s="1">
        <v>18.25</v>
      </c>
      <c r="E143" s="2">
        <v>7.7</v>
      </c>
      <c r="F143" s="2">
        <v>140.52</v>
      </c>
      <c r="G143" t="s">
        <v>233</v>
      </c>
      <c r="H143" t="s">
        <v>15</v>
      </c>
      <c r="I143" t="s">
        <v>15</v>
      </c>
    </row>
    <row r="144" spans="1:9">
      <c r="A144" t="s">
        <v>250</v>
      </c>
      <c r="B144" t="s">
        <v>232</v>
      </c>
      <c r="C144" t="s">
        <v>19</v>
      </c>
      <c r="D144" s="1">
        <v>18.24</v>
      </c>
      <c r="E144" s="2">
        <v>7.7</v>
      </c>
      <c r="F144" s="2">
        <v>140.45</v>
      </c>
      <c r="G144" t="s">
        <v>233</v>
      </c>
      <c r="H144" t="s">
        <v>15</v>
      </c>
      <c r="I144" t="s">
        <v>15</v>
      </c>
    </row>
    <row r="145" spans="1:9">
      <c r="A145" t="s">
        <v>251</v>
      </c>
      <c r="B145" t="s">
        <v>232</v>
      </c>
      <c r="C145" t="s">
        <v>245</v>
      </c>
      <c r="D145" s="1">
        <v>18.18</v>
      </c>
      <c r="E145" s="2">
        <v>3.95</v>
      </c>
      <c r="F145" s="2">
        <v>71.81</v>
      </c>
      <c r="G145" t="s">
        <v>233</v>
      </c>
      <c r="H145" t="s">
        <v>15</v>
      </c>
      <c r="I145" t="s">
        <v>15</v>
      </c>
    </row>
    <row r="146" spans="1:9">
      <c r="A146" t="s">
        <v>252</v>
      </c>
      <c r="B146" t="s">
        <v>232</v>
      </c>
      <c r="C146" t="s">
        <v>19</v>
      </c>
      <c r="D146" s="1">
        <v>18.33</v>
      </c>
      <c r="E146" s="2">
        <v>7.7</v>
      </c>
      <c r="F146" s="2">
        <v>141.14</v>
      </c>
      <c r="G146" t="s">
        <v>233</v>
      </c>
      <c r="H146" t="s">
        <v>15</v>
      </c>
      <c r="I146" t="s">
        <v>15</v>
      </c>
    </row>
    <row r="147" spans="1:9">
      <c r="A147" t="s">
        <v>253</v>
      </c>
      <c r="B147" t="s">
        <v>232</v>
      </c>
      <c r="C147" t="s">
        <v>19</v>
      </c>
      <c r="D147" s="1">
        <v>18.3</v>
      </c>
      <c r="E147" s="2">
        <v>7.7</v>
      </c>
      <c r="F147" s="2">
        <v>140.91</v>
      </c>
      <c r="G147" t="s">
        <v>233</v>
      </c>
      <c r="H147" t="s">
        <v>15</v>
      </c>
      <c r="I147" t="s">
        <v>15</v>
      </c>
    </row>
    <row r="148" spans="1:9">
      <c r="A148" t="s">
        <v>254</v>
      </c>
      <c r="B148" t="s">
        <v>255</v>
      </c>
      <c r="C148" t="s">
        <v>256</v>
      </c>
      <c r="D148" s="1">
        <v>21.72</v>
      </c>
      <c r="E148" s="2">
        <v>4.2</v>
      </c>
      <c r="F148" s="2">
        <v>91.22</v>
      </c>
      <c r="G148" t="s">
        <v>257</v>
      </c>
      <c r="H148" t="s">
        <v>15</v>
      </c>
      <c r="I148" t="s">
        <v>15</v>
      </c>
    </row>
    <row r="149" spans="1:9">
      <c r="A149" t="s">
        <v>258</v>
      </c>
      <c r="B149" t="s">
        <v>255</v>
      </c>
      <c r="C149" t="s">
        <v>259</v>
      </c>
      <c r="D149" s="1">
        <v>21.53</v>
      </c>
      <c r="E149" s="2">
        <v>4.6</v>
      </c>
      <c r="F149" s="2">
        <v>99.04</v>
      </c>
      <c r="G149" t="s">
        <v>257</v>
      </c>
      <c r="H149" t="s">
        <v>15</v>
      </c>
      <c r="I149" t="s">
        <v>15</v>
      </c>
    </row>
    <row r="150" spans="1:9">
      <c r="A150" t="s">
        <v>260</v>
      </c>
      <c r="B150" t="s">
        <v>255</v>
      </c>
      <c r="C150" t="s">
        <v>261</v>
      </c>
      <c r="D150" s="1">
        <v>21.51</v>
      </c>
      <c r="E150" s="2">
        <v>6.05</v>
      </c>
      <c r="F150" s="2">
        <v>130.14</v>
      </c>
      <c r="G150" t="s">
        <v>257</v>
      </c>
      <c r="H150" t="s">
        <v>15</v>
      </c>
      <c r="I150" t="s">
        <v>15</v>
      </c>
    </row>
    <row r="151" spans="1:9">
      <c r="A151" t="s">
        <v>262</v>
      </c>
      <c r="B151" t="s">
        <v>255</v>
      </c>
      <c r="C151" t="s">
        <v>263</v>
      </c>
      <c r="D151" s="1">
        <v>21.57</v>
      </c>
      <c r="E151" s="2">
        <v>3.5</v>
      </c>
      <c r="F151" s="2">
        <v>75.5</v>
      </c>
      <c r="G151" t="s">
        <v>257</v>
      </c>
      <c r="H151" t="s">
        <v>15</v>
      </c>
      <c r="I151" t="s">
        <v>15</v>
      </c>
    </row>
    <row r="152" spans="1:9">
      <c r="A152" t="s">
        <v>264</v>
      </c>
      <c r="B152" t="s">
        <v>255</v>
      </c>
      <c r="C152" t="s">
        <v>259</v>
      </c>
      <c r="D152" s="1">
        <v>21.59</v>
      </c>
      <c r="E152" s="2">
        <v>4.6</v>
      </c>
      <c r="F152" s="2">
        <v>99.31</v>
      </c>
      <c r="G152" t="s">
        <v>257</v>
      </c>
      <c r="H152" t="s">
        <v>15</v>
      </c>
      <c r="I152" t="s">
        <v>15</v>
      </c>
    </row>
    <row r="153" spans="1:9">
      <c r="A153" t="s">
        <v>265</v>
      </c>
      <c r="B153" t="s">
        <v>255</v>
      </c>
      <c r="C153" t="s">
        <v>263</v>
      </c>
      <c r="D153" s="1">
        <v>21.69</v>
      </c>
      <c r="E153" s="2">
        <v>3.5</v>
      </c>
      <c r="F153" s="2">
        <v>75.92</v>
      </c>
      <c r="G153" t="s">
        <v>257</v>
      </c>
      <c r="H153" t="s">
        <v>15</v>
      </c>
      <c r="I153" t="s">
        <v>15</v>
      </c>
    </row>
    <row r="154" spans="1:9">
      <c r="A154" t="s">
        <v>266</v>
      </c>
      <c r="B154" t="s">
        <v>267</v>
      </c>
      <c r="C154" t="s">
        <v>268</v>
      </c>
      <c r="D154" s="1">
        <v>16.22</v>
      </c>
      <c r="E154" s="2">
        <v>3.35</v>
      </c>
      <c r="F154" s="2">
        <v>54.34</v>
      </c>
      <c r="G154" t="s">
        <v>269</v>
      </c>
      <c r="H154" t="s">
        <v>15</v>
      </c>
      <c r="I154" t="s">
        <v>15</v>
      </c>
    </row>
    <row r="155" spans="1:9">
      <c r="A155" t="s">
        <v>270</v>
      </c>
      <c r="B155" t="s">
        <v>267</v>
      </c>
      <c r="C155" t="s">
        <v>271</v>
      </c>
      <c r="D155" s="1">
        <v>16.22</v>
      </c>
      <c r="E155" s="2">
        <v>3.15</v>
      </c>
      <c r="F155" s="2">
        <v>51.09</v>
      </c>
      <c r="G155" t="s">
        <v>269</v>
      </c>
      <c r="H155" t="s">
        <v>15</v>
      </c>
      <c r="I155" t="s">
        <v>15</v>
      </c>
    </row>
    <row r="156" spans="1:9">
      <c r="A156" t="s">
        <v>272</v>
      </c>
      <c r="B156" t="s">
        <v>267</v>
      </c>
      <c r="C156" t="s">
        <v>273</v>
      </c>
      <c r="D156" s="1">
        <v>16.23</v>
      </c>
      <c r="E156" s="2">
        <v>6.6</v>
      </c>
      <c r="F156" s="2">
        <v>107.12</v>
      </c>
      <c r="G156" t="s">
        <v>269</v>
      </c>
      <c r="H156" t="s">
        <v>15</v>
      </c>
      <c r="I156" t="s">
        <v>15</v>
      </c>
    </row>
    <row r="157" spans="1:9">
      <c r="A157" t="s">
        <v>274</v>
      </c>
      <c r="B157" t="s">
        <v>267</v>
      </c>
      <c r="C157" t="s">
        <v>268</v>
      </c>
      <c r="D157" s="1">
        <v>16.2</v>
      </c>
      <c r="E157" s="2">
        <v>3.35</v>
      </c>
      <c r="F157" s="2">
        <v>54.27</v>
      </c>
      <c r="G157" t="s">
        <v>269</v>
      </c>
      <c r="H157" t="s">
        <v>15</v>
      </c>
      <c r="I157" t="s">
        <v>15</v>
      </c>
    </row>
    <row r="158" spans="1:9">
      <c r="A158" t="s">
        <v>275</v>
      </c>
      <c r="B158" t="s">
        <v>267</v>
      </c>
      <c r="C158" t="s">
        <v>268</v>
      </c>
      <c r="D158" s="1">
        <v>16.09</v>
      </c>
      <c r="E158" s="2">
        <v>3.35</v>
      </c>
      <c r="F158" s="2">
        <v>53.9</v>
      </c>
      <c r="G158" t="s">
        <v>269</v>
      </c>
      <c r="H158" t="s">
        <v>15</v>
      </c>
      <c r="I158" t="s">
        <v>15</v>
      </c>
    </row>
    <row r="159" spans="1:9">
      <c r="A159" t="s">
        <v>276</v>
      </c>
      <c r="B159" t="s">
        <v>267</v>
      </c>
      <c r="C159" t="s">
        <v>268</v>
      </c>
      <c r="D159" s="1">
        <v>16.21</v>
      </c>
      <c r="E159" s="2">
        <v>3.35</v>
      </c>
      <c r="F159" s="2">
        <v>54.3</v>
      </c>
      <c r="G159" t="s">
        <v>269</v>
      </c>
      <c r="H159" t="s">
        <v>15</v>
      </c>
      <c r="I159" t="s">
        <v>15</v>
      </c>
    </row>
    <row r="160" spans="1:9">
      <c r="A160" t="s">
        <v>277</v>
      </c>
      <c r="B160" t="s">
        <v>267</v>
      </c>
      <c r="C160" t="s">
        <v>278</v>
      </c>
      <c r="D160" s="1">
        <v>16.14</v>
      </c>
      <c r="E160" s="2">
        <v>5.85</v>
      </c>
      <c r="F160" s="2">
        <v>94.42</v>
      </c>
      <c r="G160" t="s">
        <v>269</v>
      </c>
      <c r="H160" t="s">
        <v>15</v>
      </c>
      <c r="I160" t="s">
        <v>15</v>
      </c>
    </row>
    <row r="161" spans="1:9">
      <c r="A161" t="s">
        <v>279</v>
      </c>
      <c r="B161" t="s">
        <v>267</v>
      </c>
      <c r="C161" t="s">
        <v>268</v>
      </c>
      <c r="D161" s="1">
        <v>16.1</v>
      </c>
      <c r="E161" s="2">
        <v>3.35</v>
      </c>
      <c r="F161" s="2">
        <v>53.94</v>
      </c>
      <c r="G161" t="s">
        <v>269</v>
      </c>
      <c r="H161" t="s">
        <v>15</v>
      </c>
      <c r="I161" t="s">
        <v>15</v>
      </c>
    </row>
    <row r="162" spans="1:9">
      <c r="A162" t="s">
        <v>280</v>
      </c>
      <c r="B162" t="s">
        <v>267</v>
      </c>
      <c r="C162" t="s">
        <v>268</v>
      </c>
      <c r="D162" s="1">
        <v>16.15</v>
      </c>
      <c r="E162" s="2">
        <v>3.35</v>
      </c>
      <c r="F162" s="2">
        <v>54.1</v>
      </c>
      <c r="G162" t="s">
        <v>269</v>
      </c>
      <c r="H162" t="s">
        <v>15</v>
      </c>
      <c r="I162" t="s">
        <v>15</v>
      </c>
    </row>
    <row r="163" spans="1:9">
      <c r="A163" t="s">
        <v>281</v>
      </c>
      <c r="B163" t="s">
        <v>267</v>
      </c>
      <c r="C163" t="s">
        <v>268</v>
      </c>
      <c r="D163" s="1">
        <v>16.07</v>
      </c>
      <c r="E163" s="2">
        <v>3.35</v>
      </c>
      <c r="F163" s="2">
        <v>53.83</v>
      </c>
      <c r="G163" t="s">
        <v>269</v>
      </c>
      <c r="H163" t="s">
        <v>15</v>
      </c>
      <c r="I163" t="s">
        <v>15</v>
      </c>
    </row>
    <row r="164" spans="1:9">
      <c r="A164" t="s">
        <v>282</v>
      </c>
      <c r="B164" t="s">
        <v>267</v>
      </c>
      <c r="C164" t="s">
        <v>283</v>
      </c>
      <c r="D164" s="1">
        <v>16.14</v>
      </c>
      <c r="E164" s="2">
        <v>3.35</v>
      </c>
      <c r="F164" s="2">
        <v>54.07</v>
      </c>
      <c r="G164" t="s">
        <v>269</v>
      </c>
      <c r="H164" t="s">
        <v>15</v>
      </c>
      <c r="I164" t="s">
        <v>15</v>
      </c>
    </row>
    <row r="165" spans="1:9">
      <c r="A165" t="s">
        <v>284</v>
      </c>
      <c r="B165" t="s">
        <v>267</v>
      </c>
      <c r="C165" t="s">
        <v>283</v>
      </c>
      <c r="D165" s="1">
        <v>15.98</v>
      </c>
      <c r="E165" s="2">
        <v>3.35</v>
      </c>
      <c r="F165" s="2">
        <v>53.53</v>
      </c>
      <c r="G165" t="s">
        <v>269</v>
      </c>
      <c r="H165" t="s">
        <v>15</v>
      </c>
      <c r="I165" t="s">
        <v>15</v>
      </c>
    </row>
    <row r="166" spans="1:9">
      <c r="A166" t="s">
        <v>285</v>
      </c>
      <c r="B166" t="s">
        <v>267</v>
      </c>
      <c r="C166" t="s">
        <v>268</v>
      </c>
      <c r="D166" s="1">
        <v>16.02</v>
      </c>
      <c r="E166" s="2">
        <v>3.35</v>
      </c>
      <c r="F166" s="2">
        <v>53.67</v>
      </c>
      <c r="G166" t="s">
        <v>269</v>
      </c>
      <c r="H166" t="s">
        <v>15</v>
      </c>
      <c r="I166" t="s">
        <v>15</v>
      </c>
    </row>
    <row r="167" spans="1:9">
      <c r="A167" t="s">
        <v>286</v>
      </c>
      <c r="B167" t="s">
        <v>267</v>
      </c>
      <c r="C167" t="s">
        <v>283</v>
      </c>
      <c r="D167" s="1">
        <v>16.05</v>
      </c>
      <c r="E167" s="2">
        <v>3.35</v>
      </c>
      <c r="F167" s="2">
        <v>53.77</v>
      </c>
      <c r="G167" t="s">
        <v>269</v>
      </c>
      <c r="H167" t="s">
        <v>15</v>
      </c>
      <c r="I167" t="s">
        <v>15</v>
      </c>
    </row>
    <row r="168" spans="1:9">
      <c r="A168" t="s">
        <v>287</v>
      </c>
      <c r="B168" t="s">
        <v>267</v>
      </c>
      <c r="C168" t="s">
        <v>268</v>
      </c>
      <c r="D168" s="1">
        <v>16.03</v>
      </c>
      <c r="E168" s="2">
        <v>3.35</v>
      </c>
      <c r="F168" s="2">
        <v>53.7</v>
      </c>
      <c r="G168" t="s">
        <v>269</v>
      </c>
      <c r="H168" t="s">
        <v>15</v>
      </c>
      <c r="I168" t="s">
        <v>15</v>
      </c>
    </row>
    <row r="169" spans="1:9">
      <c r="A169" t="s">
        <v>288</v>
      </c>
      <c r="B169" t="s">
        <v>267</v>
      </c>
      <c r="C169" t="s">
        <v>268</v>
      </c>
      <c r="D169" s="1">
        <v>16.11</v>
      </c>
      <c r="E169" s="2">
        <v>3.35</v>
      </c>
      <c r="F169" s="2">
        <v>53.97</v>
      </c>
      <c r="G169" t="s">
        <v>269</v>
      </c>
      <c r="H169" t="s">
        <v>15</v>
      </c>
      <c r="I169" t="s">
        <v>15</v>
      </c>
    </row>
    <row r="170" spans="1:9">
      <c r="A170" t="s">
        <v>289</v>
      </c>
      <c r="B170" t="s">
        <v>267</v>
      </c>
      <c r="C170" t="s">
        <v>268</v>
      </c>
      <c r="D170" s="1">
        <v>16</v>
      </c>
      <c r="E170" s="2">
        <v>3.35</v>
      </c>
      <c r="F170" s="2">
        <v>53.6</v>
      </c>
      <c r="G170" t="s">
        <v>269</v>
      </c>
      <c r="H170" t="s">
        <v>15</v>
      </c>
      <c r="I170" t="s">
        <v>15</v>
      </c>
    </row>
    <row r="171" spans="1:9">
      <c r="A171" t="s">
        <v>290</v>
      </c>
      <c r="B171" t="s">
        <v>267</v>
      </c>
      <c r="C171" t="s">
        <v>291</v>
      </c>
      <c r="D171" s="1">
        <v>16.01</v>
      </c>
      <c r="E171" s="2">
        <v>4.2</v>
      </c>
      <c r="F171" s="2">
        <v>67.24</v>
      </c>
      <c r="G171" t="s">
        <v>269</v>
      </c>
      <c r="H171" t="s">
        <v>15</v>
      </c>
      <c r="I171" t="s">
        <v>15</v>
      </c>
    </row>
    <row r="172" spans="1:9">
      <c r="A172" t="s">
        <v>292</v>
      </c>
      <c r="B172" t="s">
        <v>267</v>
      </c>
      <c r="C172" t="s">
        <v>268</v>
      </c>
      <c r="D172" s="1">
        <v>16.02</v>
      </c>
      <c r="E172" s="2">
        <v>3.35</v>
      </c>
      <c r="F172" s="2">
        <v>53.67</v>
      </c>
      <c r="G172" t="s">
        <v>269</v>
      </c>
      <c r="H172" t="s">
        <v>15</v>
      </c>
      <c r="I172" t="s">
        <v>15</v>
      </c>
    </row>
    <row r="173" spans="1:9">
      <c r="A173" t="s">
        <v>293</v>
      </c>
      <c r="B173" t="s">
        <v>267</v>
      </c>
      <c r="C173" t="s">
        <v>291</v>
      </c>
      <c r="D173" s="1">
        <v>15.98</v>
      </c>
      <c r="E173" s="2">
        <v>4.2</v>
      </c>
      <c r="F173" s="2">
        <v>67.12</v>
      </c>
      <c r="G173" t="s">
        <v>269</v>
      </c>
      <c r="H173" t="s">
        <v>15</v>
      </c>
      <c r="I173" t="s">
        <v>15</v>
      </c>
    </row>
    <row r="174" spans="1:9">
      <c r="A174" t="s">
        <v>294</v>
      </c>
      <c r="B174" t="s">
        <v>267</v>
      </c>
      <c r="C174" t="s">
        <v>268</v>
      </c>
      <c r="D174" s="1">
        <v>16.07</v>
      </c>
      <c r="E174" s="2">
        <v>3.35</v>
      </c>
      <c r="F174" s="2">
        <v>53.83</v>
      </c>
      <c r="G174" t="s">
        <v>269</v>
      </c>
      <c r="H174" t="s">
        <v>15</v>
      </c>
      <c r="I174" t="s">
        <v>15</v>
      </c>
    </row>
    <row r="175" spans="1:9">
      <c r="A175" t="s">
        <v>295</v>
      </c>
      <c r="B175" t="s">
        <v>267</v>
      </c>
      <c r="C175" t="s">
        <v>296</v>
      </c>
      <c r="D175" s="1">
        <v>15.98</v>
      </c>
      <c r="E175" s="2">
        <v>3.35</v>
      </c>
      <c r="F175" s="2">
        <v>53.53</v>
      </c>
      <c r="G175" t="s">
        <v>269</v>
      </c>
      <c r="H175" t="s">
        <v>15</v>
      </c>
      <c r="I175" t="s">
        <v>15</v>
      </c>
    </row>
    <row r="176" spans="1:9">
      <c r="A176" t="s">
        <v>297</v>
      </c>
      <c r="B176" t="s">
        <v>267</v>
      </c>
      <c r="C176" t="s">
        <v>268</v>
      </c>
      <c r="D176" s="1">
        <v>15.99</v>
      </c>
      <c r="E176" s="2">
        <v>3.35</v>
      </c>
      <c r="F176" s="2">
        <v>53.57</v>
      </c>
      <c r="G176" t="s">
        <v>269</v>
      </c>
      <c r="H176" t="s">
        <v>15</v>
      </c>
      <c r="I176" t="s">
        <v>15</v>
      </c>
    </row>
    <row r="177" spans="1:9">
      <c r="A177" t="s">
        <v>298</v>
      </c>
      <c r="B177" t="s">
        <v>267</v>
      </c>
      <c r="C177" t="s">
        <v>299</v>
      </c>
      <c r="D177" s="1">
        <v>16.06</v>
      </c>
      <c r="E177" s="2">
        <v>4.05</v>
      </c>
      <c r="F177" s="2">
        <v>65.04</v>
      </c>
      <c r="G177" t="s">
        <v>269</v>
      </c>
      <c r="H177" t="s">
        <v>15</v>
      </c>
      <c r="I177" t="s">
        <v>15</v>
      </c>
    </row>
    <row r="178" spans="1:9">
      <c r="A178" t="s">
        <v>300</v>
      </c>
      <c r="B178" t="s">
        <v>267</v>
      </c>
      <c r="C178" t="s">
        <v>296</v>
      </c>
      <c r="D178" s="1">
        <v>15.97</v>
      </c>
      <c r="E178" s="2">
        <v>3.35</v>
      </c>
      <c r="F178" s="2">
        <v>53.5</v>
      </c>
      <c r="G178" t="s">
        <v>269</v>
      </c>
      <c r="H178" t="s">
        <v>15</v>
      </c>
      <c r="I178" t="s">
        <v>15</v>
      </c>
    </row>
    <row r="179" spans="1:9">
      <c r="A179" t="s">
        <v>301</v>
      </c>
      <c r="B179" t="s">
        <v>267</v>
      </c>
      <c r="C179" t="s">
        <v>268</v>
      </c>
      <c r="D179" s="1">
        <v>16</v>
      </c>
      <c r="E179" s="2">
        <v>3.35</v>
      </c>
      <c r="F179" s="2">
        <v>53.6</v>
      </c>
      <c r="G179" t="s">
        <v>269</v>
      </c>
      <c r="H179" t="s">
        <v>15</v>
      </c>
      <c r="I179" t="s">
        <v>15</v>
      </c>
    </row>
    <row r="180" spans="1:9">
      <c r="A180" t="s">
        <v>302</v>
      </c>
      <c r="B180" t="s">
        <v>267</v>
      </c>
      <c r="C180" t="s">
        <v>291</v>
      </c>
      <c r="D180" s="1">
        <v>16.1</v>
      </c>
      <c r="E180" s="2">
        <v>4.2</v>
      </c>
      <c r="F180" s="2">
        <v>67.62</v>
      </c>
      <c r="G180" t="s">
        <v>269</v>
      </c>
      <c r="H180" t="s">
        <v>15</v>
      </c>
      <c r="I180" t="s">
        <v>15</v>
      </c>
    </row>
    <row r="181" spans="1:9">
      <c r="A181" t="s">
        <v>303</v>
      </c>
      <c r="B181" t="s">
        <v>267</v>
      </c>
      <c r="C181" t="s">
        <v>268</v>
      </c>
      <c r="D181" s="1">
        <v>16.03</v>
      </c>
      <c r="E181" s="2">
        <v>3.35</v>
      </c>
      <c r="F181" s="2">
        <v>53.7</v>
      </c>
      <c r="G181" t="s">
        <v>269</v>
      </c>
      <c r="H181" t="s">
        <v>15</v>
      </c>
      <c r="I181" t="s">
        <v>15</v>
      </c>
    </row>
    <row r="182" spans="1:9">
      <c r="A182" t="s">
        <v>304</v>
      </c>
      <c r="B182" t="s">
        <v>267</v>
      </c>
      <c r="C182" t="s">
        <v>305</v>
      </c>
      <c r="D182" s="1">
        <v>16.03</v>
      </c>
      <c r="E182" s="2">
        <v>6.6</v>
      </c>
      <c r="F182" s="2">
        <v>105.8</v>
      </c>
      <c r="G182" t="s">
        <v>269</v>
      </c>
      <c r="H182" t="s">
        <v>15</v>
      </c>
      <c r="I182" t="s">
        <v>15</v>
      </c>
    </row>
    <row r="183" spans="1:9">
      <c r="A183" t="s">
        <v>306</v>
      </c>
      <c r="B183" t="s">
        <v>267</v>
      </c>
      <c r="C183" t="s">
        <v>283</v>
      </c>
      <c r="D183" s="1">
        <v>16</v>
      </c>
      <c r="E183" s="2">
        <v>3.35</v>
      </c>
      <c r="F183" s="2">
        <v>53.6</v>
      </c>
      <c r="G183" t="s">
        <v>269</v>
      </c>
      <c r="H183" t="s">
        <v>15</v>
      </c>
      <c r="I183" t="s">
        <v>15</v>
      </c>
    </row>
    <row r="184" spans="1:9">
      <c r="A184" t="s">
        <v>307</v>
      </c>
      <c r="B184" t="s">
        <v>267</v>
      </c>
      <c r="C184" t="s">
        <v>268</v>
      </c>
      <c r="D184" s="1">
        <v>16.04</v>
      </c>
      <c r="E184" s="2">
        <v>3.35</v>
      </c>
      <c r="F184" s="2">
        <v>53.73</v>
      </c>
      <c r="G184" t="s">
        <v>269</v>
      </c>
      <c r="H184" t="s">
        <v>15</v>
      </c>
      <c r="I184" t="s">
        <v>15</v>
      </c>
    </row>
    <row r="185" spans="1:9">
      <c r="A185" t="s">
        <v>308</v>
      </c>
      <c r="B185" t="s">
        <v>267</v>
      </c>
      <c r="C185" t="s">
        <v>283</v>
      </c>
      <c r="D185" s="1">
        <v>16.04</v>
      </c>
      <c r="E185" s="2">
        <v>3.35</v>
      </c>
      <c r="F185" s="2">
        <v>53.73</v>
      </c>
      <c r="G185" t="s">
        <v>269</v>
      </c>
      <c r="H185" t="s">
        <v>15</v>
      </c>
      <c r="I185" t="s">
        <v>15</v>
      </c>
    </row>
    <row r="186" spans="1:9">
      <c r="A186" t="s">
        <v>309</v>
      </c>
      <c r="B186" t="s">
        <v>310</v>
      </c>
      <c r="C186" t="s">
        <v>243</v>
      </c>
      <c r="D186" s="1">
        <v>17.28</v>
      </c>
      <c r="E186" s="2">
        <v>7.9</v>
      </c>
      <c r="F186" s="2">
        <v>136.51</v>
      </c>
      <c r="G186" t="s">
        <v>311</v>
      </c>
      <c r="H186" t="s">
        <v>15</v>
      </c>
      <c r="I186" t="s">
        <v>15</v>
      </c>
    </row>
    <row r="187" spans="1:9">
      <c r="A187" t="s">
        <v>312</v>
      </c>
      <c r="B187" t="s">
        <v>310</v>
      </c>
      <c r="C187" t="s">
        <v>313</v>
      </c>
      <c r="D187" s="1">
        <v>17.45</v>
      </c>
      <c r="E187" s="2">
        <v>4.8</v>
      </c>
      <c r="F187" s="2">
        <v>83.76</v>
      </c>
      <c r="G187" t="s">
        <v>311</v>
      </c>
      <c r="H187" t="s">
        <v>15</v>
      </c>
      <c r="I187" t="s">
        <v>15</v>
      </c>
    </row>
    <row r="188" spans="1:9">
      <c r="A188" t="s">
        <v>314</v>
      </c>
      <c r="B188" t="s">
        <v>310</v>
      </c>
      <c r="C188" t="s">
        <v>315</v>
      </c>
      <c r="D188" s="1">
        <v>17.25</v>
      </c>
      <c r="E188" s="2">
        <v>4.8</v>
      </c>
      <c r="F188" s="2">
        <v>82.8</v>
      </c>
      <c r="G188" t="s">
        <v>311</v>
      </c>
      <c r="H188" t="s">
        <v>15</v>
      </c>
      <c r="I188" t="s">
        <v>15</v>
      </c>
    </row>
    <row r="189" spans="1:9">
      <c r="A189" t="s">
        <v>316</v>
      </c>
      <c r="B189" t="s">
        <v>310</v>
      </c>
      <c r="C189" t="s">
        <v>19</v>
      </c>
      <c r="D189" s="1">
        <v>17.35</v>
      </c>
      <c r="E189" s="2">
        <v>7.7</v>
      </c>
      <c r="F189" s="2">
        <v>133.6</v>
      </c>
      <c r="G189" t="s">
        <v>311</v>
      </c>
      <c r="H189" t="s">
        <v>15</v>
      </c>
      <c r="I189" t="s">
        <v>15</v>
      </c>
    </row>
    <row r="190" spans="1:9">
      <c r="A190" t="s">
        <v>317</v>
      </c>
      <c r="B190" t="s">
        <v>310</v>
      </c>
      <c r="C190" t="s">
        <v>318</v>
      </c>
      <c r="D190" s="1">
        <v>17.36</v>
      </c>
      <c r="E190" s="2">
        <v>4.5</v>
      </c>
      <c r="F190" s="2">
        <v>78.12</v>
      </c>
      <c r="G190" t="s">
        <v>311</v>
      </c>
      <c r="H190" t="s">
        <v>15</v>
      </c>
      <c r="I190" t="s">
        <v>15</v>
      </c>
    </row>
    <row r="191" spans="1:9">
      <c r="A191" t="s">
        <v>319</v>
      </c>
      <c r="B191" t="s">
        <v>310</v>
      </c>
      <c r="C191" t="s">
        <v>320</v>
      </c>
      <c r="D191" s="1">
        <v>17.16</v>
      </c>
      <c r="E191" s="2">
        <v>4.2</v>
      </c>
      <c r="F191" s="2">
        <v>72.07</v>
      </c>
      <c r="G191" t="s">
        <v>311</v>
      </c>
      <c r="H191" t="s">
        <v>15</v>
      </c>
      <c r="I191" t="s">
        <v>15</v>
      </c>
    </row>
    <row r="192" spans="1:9">
      <c r="A192" t="s">
        <v>321</v>
      </c>
      <c r="B192" t="s">
        <v>310</v>
      </c>
      <c r="C192" t="s">
        <v>322</v>
      </c>
      <c r="D192" s="1">
        <v>17.34</v>
      </c>
      <c r="E192" s="2">
        <v>5.65</v>
      </c>
      <c r="F192" s="2">
        <v>97.97</v>
      </c>
      <c r="G192" t="s">
        <v>311</v>
      </c>
      <c r="H192" t="s">
        <v>15</v>
      </c>
      <c r="I192" t="s">
        <v>15</v>
      </c>
    </row>
    <row r="193" spans="1:9">
      <c r="A193" t="s">
        <v>323</v>
      </c>
      <c r="B193" t="s">
        <v>310</v>
      </c>
      <c r="C193" t="s">
        <v>324</v>
      </c>
      <c r="D193" s="1">
        <v>17.46</v>
      </c>
      <c r="E193" s="2">
        <v>6.55</v>
      </c>
      <c r="F193" s="2">
        <v>114.36</v>
      </c>
      <c r="G193" t="s">
        <v>311</v>
      </c>
      <c r="H193" t="s">
        <v>15</v>
      </c>
      <c r="I193" t="s">
        <v>15</v>
      </c>
    </row>
    <row r="194" spans="1:9">
      <c r="A194" t="s">
        <v>325</v>
      </c>
      <c r="B194" t="s">
        <v>310</v>
      </c>
      <c r="C194" t="s">
        <v>19</v>
      </c>
      <c r="D194" s="1">
        <v>17.48</v>
      </c>
      <c r="E194" s="2">
        <v>7.7</v>
      </c>
      <c r="F194" s="2">
        <v>134.6</v>
      </c>
      <c r="G194" t="s">
        <v>311</v>
      </c>
      <c r="H194" t="s">
        <v>15</v>
      </c>
      <c r="I194" t="s">
        <v>15</v>
      </c>
    </row>
    <row r="195" spans="1:9">
      <c r="A195" t="s">
        <v>326</v>
      </c>
      <c r="B195" t="s">
        <v>310</v>
      </c>
      <c r="C195" t="s">
        <v>327</v>
      </c>
      <c r="D195" s="1">
        <v>17.24</v>
      </c>
      <c r="E195" s="2">
        <v>7.9</v>
      </c>
      <c r="F195" s="2">
        <v>136.2</v>
      </c>
      <c r="G195" t="s">
        <v>311</v>
      </c>
      <c r="H195" t="s">
        <v>15</v>
      </c>
      <c r="I195" t="s">
        <v>15</v>
      </c>
    </row>
    <row r="196" spans="1:9">
      <c r="A196" t="s">
        <v>328</v>
      </c>
      <c r="B196" t="s">
        <v>310</v>
      </c>
      <c r="C196" t="s">
        <v>315</v>
      </c>
      <c r="D196" s="1">
        <v>17.32</v>
      </c>
      <c r="E196" s="2">
        <v>4.8</v>
      </c>
      <c r="F196" s="2">
        <v>83.14</v>
      </c>
      <c r="G196" t="s">
        <v>311</v>
      </c>
      <c r="H196" t="s">
        <v>15</v>
      </c>
      <c r="I196" t="s">
        <v>15</v>
      </c>
    </row>
    <row r="197" spans="1:9">
      <c r="A197" t="s">
        <v>329</v>
      </c>
      <c r="B197" t="s">
        <v>310</v>
      </c>
      <c r="C197" t="s">
        <v>330</v>
      </c>
      <c r="D197" s="1">
        <v>17.48</v>
      </c>
      <c r="E197" s="2">
        <v>7.9</v>
      </c>
      <c r="F197" s="2">
        <v>138.09</v>
      </c>
      <c r="G197" t="s">
        <v>311</v>
      </c>
      <c r="H197" t="s">
        <v>15</v>
      </c>
      <c r="I197" t="s">
        <v>15</v>
      </c>
    </row>
    <row r="198" spans="1:9">
      <c r="A198" t="s">
        <v>331</v>
      </c>
      <c r="B198" t="s">
        <v>310</v>
      </c>
      <c r="C198" t="s">
        <v>332</v>
      </c>
      <c r="D198" s="1">
        <v>17.22</v>
      </c>
      <c r="E198" s="2">
        <v>3.15</v>
      </c>
      <c r="F198" s="2">
        <v>54.24</v>
      </c>
      <c r="G198" t="s">
        <v>311</v>
      </c>
      <c r="H198" t="s">
        <v>15</v>
      </c>
      <c r="I198" t="s">
        <v>15</v>
      </c>
    </row>
    <row r="199" spans="1:9">
      <c r="A199" t="s">
        <v>333</v>
      </c>
      <c r="B199" t="s">
        <v>310</v>
      </c>
      <c r="C199" t="s">
        <v>334</v>
      </c>
      <c r="D199" s="1">
        <v>17.44</v>
      </c>
      <c r="E199" s="2">
        <v>5.85</v>
      </c>
      <c r="F199" s="2">
        <v>102.02</v>
      </c>
      <c r="G199" t="s">
        <v>311</v>
      </c>
      <c r="H199" t="s">
        <v>15</v>
      </c>
      <c r="I199" t="s">
        <v>15</v>
      </c>
    </row>
    <row r="200" spans="1:9">
      <c r="A200" t="s">
        <v>335</v>
      </c>
      <c r="B200" t="s">
        <v>310</v>
      </c>
      <c r="C200" t="s">
        <v>336</v>
      </c>
      <c r="D200" s="1">
        <v>17.15</v>
      </c>
      <c r="E200" s="2">
        <v>4.6</v>
      </c>
      <c r="F200" s="2">
        <v>78.89</v>
      </c>
      <c r="G200" t="s">
        <v>311</v>
      </c>
      <c r="H200" t="s">
        <v>15</v>
      </c>
      <c r="I200" t="s">
        <v>15</v>
      </c>
    </row>
    <row r="201" spans="1:9">
      <c r="A201" t="s">
        <v>337</v>
      </c>
      <c r="B201" t="s">
        <v>310</v>
      </c>
      <c r="C201" t="s">
        <v>243</v>
      </c>
      <c r="D201" s="1">
        <v>17.18</v>
      </c>
      <c r="E201" s="2">
        <v>7.9</v>
      </c>
      <c r="F201" s="2">
        <v>135.72</v>
      </c>
      <c r="G201" t="s">
        <v>311</v>
      </c>
      <c r="H201" t="s">
        <v>15</v>
      </c>
      <c r="I201" t="s">
        <v>15</v>
      </c>
    </row>
    <row r="202" spans="1:9">
      <c r="A202" t="s">
        <v>338</v>
      </c>
      <c r="B202" t="s">
        <v>310</v>
      </c>
      <c r="C202" t="s">
        <v>245</v>
      </c>
      <c r="D202" s="1">
        <v>17.19</v>
      </c>
      <c r="E202" s="2">
        <v>3.95</v>
      </c>
      <c r="F202" s="2">
        <v>67.9</v>
      </c>
      <c r="G202" t="s">
        <v>311</v>
      </c>
      <c r="H202" t="s">
        <v>15</v>
      </c>
      <c r="I202" t="s">
        <v>15</v>
      </c>
    </row>
    <row r="203" spans="1:9">
      <c r="A203" t="s">
        <v>339</v>
      </c>
      <c r="B203" t="s">
        <v>310</v>
      </c>
      <c r="C203" t="s">
        <v>19</v>
      </c>
      <c r="D203" s="1">
        <v>17.06</v>
      </c>
      <c r="E203" s="2">
        <v>7.7</v>
      </c>
      <c r="F203" s="2">
        <v>131.36</v>
      </c>
      <c r="G203" t="s">
        <v>311</v>
      </c>
      <c r="H203" t="s">
        <v>15</v>
      </c>
      <c r="I203" t="s">
        <v>15</v>
      </c>
    </row>
    <row r="204" spans="1:9">
      <c r="A204" t="s">
        <v>340</v>
      </c>
      <c r="B204" t="s">
        <v>310</v>
      </c>
      <c r="C204" t="s">
        <v>315</v>
      </c>
      <c r="D204" s="1">
        <v>17.13</v>
      </c>
      <c r="E204" s="2">
        <v>4.8</v>
      </c>
      <c r="F204" s="2">
        <v>82.22</v>
      </c>
      <c r="G204" t="s">
        <v>311</v>
      </c>
      <c r="H204" t="s">
        <v>15</v>
      </c>
      <c r="I204" t="s">
        <v>15</v>
      </c>
    </row>
    <row r="205" spans="1:9">
      <c r="A205" t="s">
        <v>341</v>
      </c>
      <c r="B205" t="s">
        <v>342</v>
      </c>
      <c r="C205" t="s">
        <v>216</v>
      </c>
      <c r="D205" s="1">
        <v>15.71</v>
      </c>
      <c r="E205" s="2">
        <v>4.8</v>
      </c>
      <c r="F205" s="2">
        <v>75.41</v>
      </c>
      <c r="G205" t="s">
        <v>343</v>
      </c>
      <c r="H205" t="s">
        <v>15</v>
      </c>
      <c r="I205" t="s">
        <v>15</v>
      </c>
    </row>
    <row r="206" spans="1:9">
      <c r="A206" t="s">
        <v>344</v>
      </c>
      <c r="B206" t="s">
        <v>342</v>
      </c>
      <c r="C206" t="s">
        <v>345</v>
      </c>
      <c r="D206" s="1">
        <v>15.62</v>
      </c>
      <c r="E206" s="2">
        <v>3.75</v>
      </c>
      <c r="F206" s="2">
        <v>58.58</v>
      </c>
      <c r="G206" t="s">
        <v>343</v>
      </c>
      <c r="H206" t="s">
        <v>15</v>
      </c>
      <c r="I206" t="s">
        <v>15</v>
      </c>
    </row>
    <row r="207" spans="1:9">
      <c r="A207" t="s">
        <v>346</v>
      </c>
      <c r="B207" t="s">
        <v>342</v>
      </c>
      <c r="C207" t="s">
        <v>203</v>
      </c>
      <c r="D207" s="1">
        <v>15.67</v>
      </c>
      <c r="E207" s="2">
        <v>4.05</v>
      </c>
      <c r="F207" s="2">
        <v>63.46</v>
      </c>
      <c r="G207" t="s">
        <v>343</v>
      </c>
      <c r="H207" t="s">
        <v>15</v>
      </c>
      <c r="I207" t="s">
        <v>15</v>
      </c>
    </row>
    <row r="208" spans="1:9">
      <c r="A208" t="s">
        <v>347</v>
      </c>
      <c r="B208" t="s">
        <v>342</v>
      </c>
      <c r="C208" t="s">
        <v>201</v>
      </c>
      <c r="D208" s="1">
        <v>15.64</v>
      </c>
      <c r="E208" s="2">
        <v>3.25</v>
      </c>
      <c r="F208" s="2">
        <v>50.83</v>
      </c>
      <c r="G208" t="s">
        <v>343</v>
      </c>
      <c r="H208" t="s">
        <v>15</v>
      </c>
      <c r="I208" t="s">
        <v>15</v>
      </c>
    </row>
    <row r="209" spans="1:9">
      <c r="A209" t="s">
        <v>348</v>
      </c>
      <c r="B209" t="s">
        <v>342</v>
      </c>
      <c r="C209" t="s">
        <v>196</v>
      </c>
      <c r="D209" s="1">
        <v>15.59</v>
      </c>
      <c r="E209" s="2">
        <v>4.05</v>
      </c>
      <c r="F209" s="2">
        <v>63.14</v>
      </c>
      <c r="G209" t="s">
        <v>343</v>
      </c>
      <c r="H209" t="s">
        <v>15</v>
      </c>
      <c r="I209" t="s">
        <v>15</v>
      </c>
    </row>
    <row r="210" spans="1:9">
      <c r="A210" t="s">
        <v>349</v>
      </c>
      <c r="B210" t="s">
        <v>342</v>
      </c>
      <c r="C210" t="s">
        <v>350</v>
      </c>
      <c r="D210" s="1">
        <v>15.63</v>
      </c>
      <c r="E210" s="2">
        <v>4.05</v>
      </c>
      <c r="F210" s="2">
        <v>63.3</v>
      </c>
      <c r="G210" t="s">
        <v>343</v>
      </c>
      <c r="H210" t="s">
        <v>15</v>
      </c>
      <c r="I210" t="s">
        <v>15</v>
      </c>
    </row>
    <row r="211" spans="1:9">
      <c r="A211" t="s">
        <v>351</v>
      </c>
      <c r="B211" t="s">
        <v>342</v>
      </c>
      <c r="C211" t="s">
        <v>352</v>
      </c>
      <c r="D211" s="1">
        <v>15.58</v>
      </c>
      <c r="E211" s="2">
        <v>3.85</v>
      </c>
      <c r="F211" s="2">
        <v>59.98</v>
      </c>
      <c r="G211" t="s">
        <v>343</v>
      </c>
      <c r="H211" t="s">
        <v>15</v>
      </c>
      <c r="I211" t="s">
        <v>15</v>
      </c>
    </row>
    <row r="212" spans="1:9">
      <c r="A212" t="s">
        <v>353</v>
      </c>
      <c r="B212" t="s">
        <v>342</v>
      </c>
      <c r="C212" t="s">
        <v>201</v>
      </c>
      <c r="D212" s="1">
        <v>15.56</v>
      </c>
      <c r="E212" s="2">
        <v>3.25</v>
      </c>
      <c r="F212" s="2">
        <v>50.57</v>
      </c>
      <c r="G212" t="s">
        <v>343</v>
      </c>
      <c r="H212" t="s">
        <v>15</v>
      </c>
      <c r="I212" t="s">
        <v>15</v>
      </c>
    </row>
    <row r="213" spans="1:9">
      <c r="A213" t="s">
        <v>354</v>
      </c>
      <c r="B213" t="s">
        <v>342</v>
      </c>
      <c r="C213" t="s">
        <v>355</v>
      </c>
      <c r="D213" s="1">
        <v>15.51</v>
      </c>
      <c r="E213" s="2">
        <v>4.05</v>
      </c>
      <c r="F213" s="2">
        <v>62.82</v>
      </c>
      <c r="G213" t="s">
        <v>343</v>
      </c>
      <c r="H213" t="s">
        <v>15</v>
      </c>
      <c r="I213" t="s">
        <v>15</v>
      </c>
    </row>
    <row r="214" spans="1:9">
      <c r="A214" t="s">
        <v>356</v>
      </c>
      <c r="B214" t="s">
        <v>342</v>
      </c>
      <c r="C214" t="s">
        <v>205</v>
      </c>
      <c r="D214" s="1">
        <v>15.59</v>
      </c>
      <c r="E214" s="2">
        <v>3.85</v>
      </c>
      <c r="F214" s="2">
        <v>60.02</v>
      </c>
      <c r="G214" t="s">
        <v>343</v>
      </c>
      <c r="H214" t="s">
        <v>15</v>
      </c>
      <c r="I214" t="s">
        <v>15</v>
      </c>
    </row>
    <row r="215" spans="1:9">
      <c r="A215" t="s">
        <v>357</v>
      </c>
      <c r="B215" t="s">
        <v>342</v>
      </c>
      <c r="C215" t="s">
        <v>214</v>
      </c>
      <c r="D215" s="1">
        <v>15.59</v>
      </c>
      <c r="E215" s="2">
        <v>3.85</v>
      </c>
      <c r="F215" s="2">
        <v>60.02</v>
      </c>
      <c r="G215" t="s">
        <v>343</v>
      </c>
      <c r="H215" t="s">
        <v>15</v>
      </c>
      <c r="I215" t="s">
        <v>15</v>
      </c>
    </row>
    <row r="216" spans="1:9">
      <c r="A216" t="s">
        <v>358</v>
      </c>
      <c r="B216" t="s">
        <v>342</v>
      </c>
      <c r="C216" t="s">
        <v>209</v>
      </c>
      <c r="D216" s="1">
        <v>15.58</v>
      </c>
      <c r="E216" s="2">
        <v>3.85</v>
      </c>
      <c r="F216" s="2">
        <v>59.98</v>
      </c>
      <c r="G216" t="s">
        <v>343</v>
      </c>
      <c r="H216" t="s">
        <v>15</v>
      </c>
      <c r="I216" t="s">
        <v>15</v>
      </c>
    </row>
    <row r="217" spans="1:9">
      <c r="A217" t="s">
        <v>359</v>
      </c>
      <c r="B217" t="s">
        <v>342</v>
      </c>
      <c r="C217" t="s">
        <v>209</v>
      </c>
      <c r="D217" s="1">
        <v>15.66</v>
      </c>
      <c r="E217" s="2">
        <v>3.85</v>
      </c>
      <c r="F217" s="2">
        <v>60.29</v>
      </c>
      <c r="G217" t="s">
        <v>343</v>
      </c>
      <c r="H217" t="s">
        <v>15</v>
      </c>
      <c r="I217" t="s">
        <v>15</v>
      </c>
    </row>
    <row r="218" spans="1:9">
      <c r="A218" t="s">
        <v>360</v>
      </c>
      <c r="B218" t="s">
        <v>342</v>
      </c>
      <c r="C218" t="s">
        <v>205</v>
      </c>
      <c r="D218" s="1">
        <v>15.46</v>
      </c>
      <c r="E218" s="2">
        <v>3.85</v>
      </c>
      <c r="F218" s="2">
        <v>59.52</v>
      </c>
      <c r="G218" t="s">
        <v>343</v>
      </c>
      <c r="H218" t="s">
        <v>15</v>
      </c>
      <c r="I218" t="s">
        <v>15</v>
      </c>
    </row>
    <row r="219" spans="1:9">
      <c r="A219" t="s">
        <v>361</v>
      </c>
      <c r="B219" t="s">
        <v>342</v>
      </c>
      <c r="C219" t="s">
        <v>214</v>
      </c>
      <c r="D219" s="1">
        <v>15.35</v>
      </c>
      <c r="E219" s="2">
        <v>3.85</v>
      </c>
      <c r="F219" s="2">
        <v>59.1</v>
      </c>
      <c r="G219" t="s">
        <v>343</v>
      </c>
      <c r="H219" t="s">
        <v>15</v>
      </c>
      <c r="I219" t="s">
        <v>15</v>
      </c>
    </row>
    <row r="220" spans="1:9">
      <c r="A220" t="s">
        <v>362</v>
      </c>
      <c r="B220" t="s">
        <v>342</v>
      </c>
      <c r="C220" t="s">
        <v>214</v>
      </c>
      <c r="D220" s="1">
        <v>15.29</v>
      </c>
      <c r="E220" s="2">
        <v>3.85</v>
      </c>
      <c r="F220" s="2">
        <v>58.87</v>
      </c>
      <c r="G220" t="s">
        <v>343</v>
      </c>
      <c r="H220" t="s">
        <v>15</v>
      </c>
      <c r="I220" t="s">
        <v>15</v>
      </c>
    </row>
    <row r="221" spans="1:9">
      <c r="A221" t="s">
        <v>363</v>
      </c>
      <c r="B221" t="s">
        <v>342</v>
      </c>
      <c r="C221" t="s">
        <v>214</v>
      </c>
      <c r="D221" s="1">
        <v>15.33</v>
      </c>
      <c r="E221" s="2">
        <v>3.85</v>
      </c>
      <c r="F221" s="2">
        <v>59.02</v>
      </c>
      <c r="G221" t="s">
        <v>343</v>
      </c>
      <c r="H221" t="s">
        <v>15</v>
      </c>
      <c r="I221" t="s">
        <v>15</v>
      </c>
    </row>
    <row r="222" spans="1:9">
      <c r="A222" t="s">
        <v>364</v>
      </c>
      <c r="B222" t="s">
        <v>342</v>
      </c>
      <c r="C222" t="s">
        <v>209</v>
      </c>
      <c r="D222" s="1">
        <v>15.46</v>
      </c>
      <c r="E222" s="2">
        <v>3.85</v>
      </c>
      <c r="F222" s="2">
        <v>59.52</v>
      </c>
      <c r="G222" t="s">
        <v>343</v>
      </c>
      <c r="H222" t="s">
        <v>15</v>
      </c>
      <c r="I222" t="s">
        <v>15</v>
      </c>
    </row>
    <row r="223" spans="1:9">
      <c r="A223" t="s">
        <v>365</v>
      </c>
      <c r="B223" t="s">
        <v>342</v>
      </c>
      <c r="C223" t="s">
        <v>212</v>
      </c>
      <c r="D223" s="1">
        <v>15.41</v>
      </c>
      <c r="E223" s="2">
        <v>3.85</v>
      </c>
      <c r="F223" s="2">
        <v>59.33</v>
      </c>
      <c r="G223" t="s">
        <v>343</v>
      </c>
      <c r="H223" t="s">
        <v>15</v>
      </c>
      <c r="I223" t="s">
        <v>15</v>
      </c>
    </row>
    <row r="224" spans="1:9">
      <c r="A224" t="s">
        <v>366</v>
      </c>
      <c r="B224" t="s">
        <v>342</v>
      </c>
      <c r="C224" t="s">
        <v>214</v>
      </c>
      <c r="D224" s="1">
        <v>15.31</v>
      </c>
      <c r="E224" s="2">
        <v>3.85</v>
      </c>
      <c r="F224" s="2">
        <v>58.94</v>
      </c>
      <c r="G224" t="s">
        <v>343</v>
      </c>
      <c r="H224" t="s">
        <v>15</v>
      </c>
      <c r="I224" t="s">
        <v>15</v>
      </c>
    </row>
    <row r="225" spans="1:9">
      <c r="A225" t="s">
        <v>367</v>
      </c>
      <c r="B225" t="s">
        <v>342</v>
      </c>
      <c r="C225" t="s">
        <v>201</v>
      </c>
      <c r="D225" s="1">
        <v>15.46</v>
      </c>
      <c r="E225" s="2">
        <v>3.25</v>
      </c>
      <c r="F225" s="2">
        <v>50.24</v>
      </c>
      <c r="G225" t="s">
        <v>343</v>
      </c>
      <c r="H225" t="s">
        <v>15</v>
      </c>
      <c r="I225" t="s">
        <v>15</v>
      </c>
    </row>
    <row r="226" spans="1:9">
      <c r="A226" t="s">
        <v>368</v>
      </c>
      <c r="B226" t="s">
        <v>342</v>
      </c>
      <c r="C226" t="s">
        <v>209</v>
      </c>
      <c r="D226" s="1">
        <v>15.46</v>
      </c>
      <c r="E226" s="2">
        <v>3.85</v>
      </c>
      <c r="F226" s="2">
        <v>59.52</v>
      </c>
      <c r="G226" t="s">
        <v>343</v>
      </c>
      <c r="H226" t="s">
        <v>15</v>
      </c>
      <c r="I226" t="s">
        <v>15</v>
      </c>
    </row>
    <row r="227" spans="1:9">
      <c r="A227" t="s">
        <v>369</v>
      </c>
      <c r="B227" t="s">
        <v>342</v>
      </c>
      <c r="C227" t="s">
        <v>209</v>
      </c>
      <c r="D227" s="1">
        <v>15.31</v>
      </c>
      <c r="E227" s="2">
        <v>3.85</v>
      </c>
      <c r="F227" s="2">
        <v>58.94</v>
      </c>
      <c r="G227" t="s">
        <v>343</v>
      </c>
      <c r="H227" t="s">
        <v>15</v>
      </c>
      <c r="I227" t="s">
        <v>15</v>
      </c>
    </row>
    <row r="228" spans="1:9">
      <c r="A228" t="s">
        <v>370</v>
      </c>
      <c r="B228" t="s">
        <v>342</v>
      </c>
      <c r="C228" t="s">
        <v>203</v>
      </c>
      <c r="D228" s="1">
        <v>15.3</v>
      </c>
      <c r="E228" s="2">
        <v>4.05</v>
      </c>
      <c r="F228" s="2">
        <v>61.96</v>
      </c>
      <c r="G228" t="s">
        <v>343</v>
      </c>
      <c r="H228" t="s">
        <v>15</v>
      </c>
      <c r="I228" t="s">
        <v>15</v>
      </c>
    </row>
    <row r="229" spans="1:9">
      <c r="A229" t="s">
        <v>371</v>
      </c>
      <c r="B229" t="s">
        <v>342</v>
      </c>
      <c r="C229" t="s">
        <v>352</v>
      </c>
      <c r="D229" s="1">
        <v>15.3</v>
      </c>
      <c r="E229" s="2">
        <v>3.85</v>
      </c>
      <c r="F229" s="2">
        <v>58.9</v>
      </c>
      <c r="G229" t="s">
        <v>343</v>
      </c>
      <c r="H229" t="s">
        <v>15</v>
      </c>
      <c r="I229" t="s">
        <v>15</v>
      </c>
    </row>
    <row r="230" spans="1:9">
      <c r="A230" t="s">
        <v>372</v>
      </c>
      <c r="B230" t="s">
        <v>373</v>
      </c>
      <c r="C230" t="s">
        <v>67</v>
      </c>
      <c r="D230" s="1">
        <v>20.1</v>
      </c>
      <c r="E230" s="2">
        <v>7.8</v>
      </c>
      <c r="F230" s="2">
        <v>156.78</v>
      </c>
      <c r="G230" t="s">
        <v>374</v>
      </c>
      <c r="H230" t="s">
        <v>234</v>
      </c>
      <c r="I230" t="s">
        <v>234</v>
      </c>
    </row>
    <row r="231" spans="1:9">
      <c r="A231" t="s">
        <v>375</v>
      </c>
      <c r="B231" t="s">
        <v>373</v>
      </c>
      <c r="C231" t="s">
        <v>376</v>
      </c>
      <c r="D231" s="1">
        <v>20.2</v>
      </c>
      <c r="E231" s="2">
        <v>4.85</v>
      </c>
      <c r="F231" s="2">
        <v>97.97</v>
      </c>
      <c r="G231" t="s">
        <v>374</v>
      </c>
      <c r="H231" t="s">
        <v>234</v>
      </c>
      <c r="I231" t="s">
        <v>234</v>
      </c>
    </row>
    <row r="232" spans="1:9">
      <c r="A232" t="s">
        <v>377</v>
      </c>
      <c r="B232" t="s">
        <v>373</v>
      </c>
      <c r="C232" t="s">
        <v>376</v>
      </c>
      <c r="D232" s="1">
        <v>20.2</v>
      </c>
      <c r="E232" s="2">
        <v>4.85</v>
      </c>
      <c r="F232" s="2">
        <v>97.97</v>
      </c>
      <c r="G232" t="s">
        <v>374</v>
      </c>
      <c r="H232" t="s">
        <v>234</v>
      </c>
      <c r="I232" t="s">
        <v>234</v>
      </c>
    </row>
    <row r="233" spans="1:9">
      <c r="A233" t="s">
        <v>378</v>
      </c>
      <c r="B233" t="s">
        <v>373</v>
      </c>
      <c r="C233" t="s">
        <v>379</v>
      </c>
      <c r="D233" s="1">
        <v>20.14</v>
      </c>
      <c r="E233" s="2">
        <v>8.1</v>
      </c>
      <c r="F233" s="2">
        <v>163.13</v>
      </c>
      <c r="G233" t="s">
        <v>374</v>
      </c>
      <c r="H233" t="s">
        <v>234</v>
      </c>
      <c r="I233" t="s">
        <v>234</v>
      </c>
    </row>
    <row r="234" spans="1:9">
      <c r="A234" t="s">
        <v>380</v>
      </c>
      <c r="B234" t="s">
        <v>373</v>
      </c>
      <c r="C234" t="s">
        <v>111</v>
      </c>
      <c r="D234" s="1">
        <v>20.08</v>
      </c>
      <c r="E234" s="2">
        <v>9.2</v>
      </c>
      <c r="F234" s="2">
        <v>184.74</v>
      </c>
      <c r="G234" t="s">
        <v>374</v>
      </c>
      <c r="H234" t="s">
        <v>234</v>
      </c>
      <c r="I234" t="s">
        <v>234</v>
      </c>
    </row>
    <row r="235" spans="1:9">
      <c r="A235" t="s">
        <v>381</v>
      </c>
      <c r="B235" t="s">
        <v>373</v>
      </c>
      <c r="C235" t="s">
        <v>111</v>
      </c>
      <c r="D235" s="1">
        <v>20.1</v>
      </c>
      <c r="E235" s="2">
        <v>9.2</v>
      </c>
      <c r="F235" s="2">
        <v>184.92</v>
      </c>
      <c r="G235" t="s">
        <v>374</v>
      </c>
      <c r="H235" t="s">
        <v>234</v>
      </c>
      <c r="I235" t="s">
        <v>234</v>
      </c>
    </row>
    <row r="236" spans="1:9">
      <c r="A236" t="s">
        <v>382</v>
      </c>
      <c r="B236" t="s">
        <v>373</v>
      </c>
      <c r="C236" t="s">
        <v>383</v>
      </c>
      <c r="D236" s="1">
        <v>20.1</v>
      </c>
      <c r="E236" s="2">
        <v>6.85</v>
      </c>
      <c r="F236" s="2">
        <v>137.68</v>
      </c>
      <c r="G236" t="s">
        <v>374</v>
      </c>
      <c r="H236" t="s">
        <v>234</v>
      </c>
      <c r="I236" t="s">
        <v>234</v>
      </c>
    </row>
    <row r="237" spans="1:9">
      <c r="A237" t="s">
        <v>384</v>
      </c>
      <c r="B237" t="s">
        <v>373</v>
      </c>
      <c r="C237" t="s">
        <v>385</v>
      </c>
      <c r="D237" s="1">
        <v>20.17</v>
      </c>
      <c r="E237" s="2">
        <v>7.35</v>
      </c>
      <c r="F237" s="2">
        <v>148.25</v>
      </c>
      <c r="G237" t="s">
        <v>374</v>
      </c>
      <c r="H237" t="s">
        <v>234</v>
      </c>
      <c r="I237" t="s">
        <v>234</v>
      </c>
    </row>
    <row r="238" spans="1:9">
      <c r="A238" t="s">
        <v>386</v>
      </c>
      <c r="B238" t="s">
        <v>373</v>
      </c>
      <c r="C238" t="s">
        <v>387</v>
      </c>
      <c r="D238" s="1">
        <v>18.58</v>
      </c>
      <c r="E238" s="2">
        <v>8.15</v>
      </c>
      <c r="F238" s="2">
        <v>151.43</v>
      </c>
      <c r="G238" t="s">
        <v>374</v>
      </c>
      <c r="H238" t="s">
        <v>15</v>
      </c>
      <c r="I238" t="s">
        <v>15</v>
      </c>
    </row>
    <row r="239" spans="1:9">
      <c r="A239" t="s">
        <v>388</v>
      </c>
      <c r="B239" t="s">
        <v>389</v>
      </c>
      <c r="C239" t="s">
        <v>350</v>
      </c>
      <c r="D239" s="1">
        <v>14.35</v>
      </c>
      <c r="E239" s="2">
        <v>4.05</v>
      </c>
      <c r="F239" s="2">
        <v>58.12</v>
      </c>
      <c r="G239" t="s">
        <v>390</v>
      </c>
      <c r="H239" t="s">
        <v>810</v>
      </c>
      <c r="I239" t="s">
        <v>15</v>
      </c>
    </row>
    <row r="240" spans="1:9">
      <c r="A240" t="s">
        <v>391</v>
      </c>
      <c r="B240" t="s">
        <v>389</v>
      </c>
      <c r="C240" t="s">
        <v>196</v>
      </c>
      <c r="D240" s="1">
        <v>14.81</v>
      </c>
      <c r="E240" s="2">
        <v>4.05</v>
      </c>
      <c r="F240" s="2">
        <v>59.98</v>
      </c>
      <c r="G240" t="s">
        <v>390</v>
      </c>
      <c r="H240" t="s">
        <v>15</v>
      </c>
      <c r="I240" t="s">
        <v>15</v>
      </c>
    </row>
    <row r="241" spans="1:9">
      <c r="A241" t="s">
        <v>392</v>
      </c>
      <c r="B241" t="s">
        <v>389</v>
      </c>
      <c r="C241" t="s">
        <v>205</v>
      </c>
      <c r="D241" s="1">
        <v>14.61</v>
      </c>
      <c r="E241" s="2">
        <v>3.85</v>
      </c>
      <c r="F241" s="2">
        <v>56.25</v>
      </c>
      <c r="G241" t="s">
        <v>390</v>
      </c>
      <c r="H241" t="s">
        <v>15</v>
      </c>
      <c r="I241" t="s">
        <v>15</v>
      </c>
    </row>
    <row r="242" spans="1:9">
      <c r="A242" t="s">
        <v>393</v>
      </c>
      <c r="B242" t="s">
        <v>389</v>
      </c>
      <c r="C242" t="s">
        <v>196</v>
      </c>
      <c r="D242" s="1">
        <v>15.01</v>
      </c>
      <c r="E242" s="2">
        <v>4.05</v>
      </c>
      <c r="F242" s="2">
        <v>60.79</v>
      </c>
      <c r="G242" t="s">
        <v>390</v>
      </c>
      <c r="H242" t="s">
        <v>15</v>
      </c>
      <c r="I242" t="s">
        <v>15</v>
      </c>
    </row>
    <row r="243" spans="1:9">
      <c r="A243" t="s">
        <v>394</v>
      </c>
      <c r="B243" t="s">
        <v>389</v>
      </c>
      <c r="C243" t="s">
        <v>203</v>
      </c>
      <c r="D243" s="1">
        <v>15</v>
      </c>
      <c r="E243" s="2">
        <v>4.05</v>
      </c>
      <c r="F243" s="2">
        <v>60.75</v>
      </c>
      <c r="G243" t="s">
        <v>390</v>
      </c>
      <c r="H243" t="s">
        <v>15</v>
      </c>
      <c r="I243" t="s">
        <v>15</v>
      </c>
    </row>
    <row r="244" spans="1:9">
      <c r="A244" t="s">
        <v>395</v>
      </c>
      <c r="B244" t="s">
        <v>389</v>
      </c>
      <c r="C244" t="s">
        <v>350</v>
      </c>
      <c r="D244" s="1">
        <v>14.83</v>
      </c>
      <c r="E244" s="2">
        <v>4.05</v>
      </c>
      <c r="F244" s="2">
        <v>60.06</v>
      </c>
      <c r="G244" t="s">
        <v>390</v>
      </c>
      <c r="H244" t="s">
        <v>15</v>
      </c>
      <c r="I244" t="s">
        <v>15</v>
      </c>
    </row>
    <row r="245" spans="1:9">
      <c r="A245" t="s">
        <v>396</v>
      </c>
      <c r="B245" t="s">
        <v>389</v>
      </c>
      <c r="C245" t="s">
        <v>212</v>
      </c>
      <c r="D245" s="1">
        <v>14.99</v>
      </c>
      <c r="E245" s="2">
        <v>3.85</v>
      </c>
      <c r="F245" s="2">
        <v>57.71</v>
      </c>
      <c r="G245" t="s">
        <v>390</v>
      </c>
      <c r="H245" t="s">
        <v>15</v>
      </c>
      <c r="I245" t="s">
        <v>15</v>
      </c>
    </row>
    <row r="246" spans="1:9">
      <c r="A246" t="s">
        <v>397</v>
      </c>
      <c r="B246" t="s">
        <v>389</v>
      </c>
      <c r="C246" t="s">
        <v>212</v>
      </c>
      <c r="D246" s="1">
        <v>14.61</v>
      </c>
      <c r="E246" s="2">
        <v>3.85</v>
      </c>
      <c r="F246" s="2">
        <v>56.25</v>
      </c>
      <c r="G246" t="s">
        <v>390</v>
      </c>
      <c r="H246" t="s">
        <v>15</v>
      </c>
      <c r="I246" t="s">
        <v>15</v>
      </c>
    </row>
    <row r="247" spans="1:9">
      <c r="A247" t="s">
        <v>811</v>
      </c>
      <c r="B247" t="s">
        <v>399</v>
      </c>
      <c r="C247" t="s">
        <v>812</v>
      </c>
      <c r="D247" s="1">
        <v>1</v>
      </c>
      <c r="E247" s="2">
        <v>617.5</v>
      </c>
      <c r="F247" s="2">
        <v>617.5</v>
      </c>
      <c r="G247" t="s">
        <v>400</v>
      </c>
      <c r="H247" t="s">
        <v>810</v>
      </c>
      <c r="I247" t="s">
        <v>15</v>
      </c>
    </row>
    <row r="248" spans="1:9">
      <c r="A248" t="s">
        <v>398</v>
      </c>
      <c r="B248" t="s">
        <v>399</v>
      </c>
      <c r="C248" t="s">
        <v>219</v>
      </c>
      <c r="D248" s="1">
        <v>1</v>
      </c>
      <c r="E248" s="2">
        <v>180</v>
      </c>
      <c r="F248" s="2">
        <v>180</v>
      </c>
      <c r="G248" t="s">
        <v>400</v>
      </c>
      <c r="H248" t="s">
        <v>15</v>
      </c>
      <c r="I248" t="s">
        <v>15</v>
      </c>
    </row>
    <row r="249" spans="1:9">
      <c r="A249" t="s">
        <v>401</v>
      </c>
      <c r="B249" t="s">
        <v>399</v>
      </c>
      <c r="C249" t="s">
        <v>219</v>
      </c>
      <c r="D249" s="1">
        <v>15.1</v>
      </c>
      <c r="E249" s="2">
        <v>3.75</v>
      </c>
      <c r="F249" s="2">
        <v>56.62</v>
      </c>
      <c r="G249" t="s">
        <v>400</v>
      </c>
      <c r="H249" t="s">
        <v>15</v>
      </c>
      <c r="I249" t="s">
        <v>15</v>
      </c>
    </row>
    <row r="250" spans="1:9">
      <c r="A250" t="s">
        <v>402</v>
      </c>
      <c r="B250" t="s">
        <v>399</v>
      </c>
      <c r="C250" t="s">
        <v>219</v>
      </c>
      <c r="D250" s="1">
        <v>15.02</v>
      </c>
      <c r="E250" s="2">
        <v>3.75</v>
      </c>
      <c r="F250" s="2">
        <v>56.32</v>
      </c>
      <c r="G250" t="s">
        <v>400</v>
      </c>
      <c r="H250" t="s">
        <v>15</v>
      </c>
      <c r="I250" t="s">
        <v>15</v>
      </c>
    </row>
    <row r="251" spans="1:9">
      <c r="A251" t="s">
        <v>403</v>
      </c>
      <c r="B251" t="s">
        <v>399</v>
      </c>
      <c r="C251" t="s">
        <v>219</v>
      </c>
      <c r="D251" s="1">
        <v>15.05</v>
      </c>
      <c r="E251" s="2">
        <v>3.75</v>
      </c>
      <c r="F251" s="2">
        <v>56.44</v>
      </c>
      <c r="G251" t="s">
        <v>400</v>
      </c>
      <c r="H251" t="s">
        <v>15</v>
      </c>
      <c r="I251" t="s">
        <v>15</v>
      </c>
    </row>
    <row r="252" spans="1:9">
      <c r="A252" t="s">
        <v>404</v>
      </c>
      <c r="B252" t="s">
        <v>399</v>
      </c>
      <c r="C252" t="s">
        <v>219</v>
      </c>
      <c r="D252" s="1">
        <v>15.01</v>
      </c>
      <c r="E252" s="2">
        <v>3.75</v>
      </c>
      <c r="F252" s="2">
        <v>56.29</v>
      </c>
      <c r="G252" t="s">
        <v>400</v>
      </c>
      <c r="H252" t="s">
        <v>15</v>
      </c>
      <c r="I252" t="s">
        <v>15</v>
      </c>
    </row>
    <row r="253" spans="1:9">
      <c r="A253" t="s">
        <v>405</v>
      </c>
      <c r="B253" t="s">
        <v>399</v>
      </c>
      <c r="C253" t="s">
        <v>219</v>
      </c>
      <c r="D253" s="1">
        <v>15.05</v>
      </c>
      <c r="E253" s="2">
        <v>3.75</v>
      </c>
      <c r="F253" s="2">
        <v>56.44</v>
      </c>
      <c r="G253" t="s">
        <v>400</v>
      </c>
      <c r="H253" t="s">
        <v>15</v>
      </c>
      <c r="I253" t="s">
        <v>15</v>
      </c>
    </row>
    <row r="254" spans="1:9">
      <c r="A254" t="s">
        <v>406</v>
      </c>
      <c r="B254" t="s">
        <v>399</v>
      </c>
      <c r="C254" t="s">
        <v>219</v>
      </c>
      <c r="D254" s="1">
        <v>1</v>
      </c>
      <c r="E254" s="2">
        <v>0</v>
      </c>
      <c r="F254" s="2">
        <v>0</v>
      </c>
      <c r="G254" t="s">
        <v>400</v>
      </c>
      <c r="H254" t="s">
        <v>15</v>
      </c>
      <c r="I254" t="s">
        <v>15</v>
      </c>
    </row>
    <row r="255" spans="1:9">
      <c r="A255" t="s">
        <v>407</v>
      </c>
      <c r="B255" t="s">
        <v>399</v>
      </c>
      <c r="C255" t="s">
        <v>219</v>
      </c>
      <c r="D255" s="1">
        <v>1</v>
      </c>
      <c r="E255" s="2">
        <v>200</v>
      </c>
      <c r="F255" s="2">
        <v>200</v>
      </c>
      <c r="G255" t="s">
        <v>400</v>
      </c>
      <c r="H255" t="s">
        <v>15</v>
      </c>
      <c r="I255" t="s">
        <v>15</v>
      </c>
    </row>
    <row r="256" spans="1:9">
      <c r="A256" t="s">
        <v>408</v>
      </c>
      <c r="B256" t="s">
        <v>399</v>
      </c>
      <c r="C256" t="s">
        <v>219</v>
      </c>
      <c r="D256" s="1">
        <v>14.96</v>
      </c>
      <c r="E256" s="2">
        <v>3.75</v>
      </c>
      <c r="F256" s="2">
        <v>56.1</v>
      </c>
      <c r="G256" t="s">
        <v>400</v>
      </c>
      <c r="H256" t="s">
        <v>15</v>
      </c>
      <c r="I256" t="s">
        <v>15</v>
      </c>
    </row>
    <row r="257" spans="1:9">
      <c r="A257" t="s">
        <v>409</v>
      </c>
      <c r="B257" t="s">
        <v>399</v>
      </c>
      <c r="C257" t="s">
        <v>219</v>
      </c>
      <c r="D257" s="1">
        <v>15.02</v>
      </c>
      <c r="E257" s="2">
        <v>3.75</v>
      </c>
      <c r="F257" s="2">
        <v>56.32</v>
      </c>
      <c r="G257" t="s">
        <v>400</v>
      </c>
      <c r="H257" t="s">
        <v>15</v>
      </c>
      <c r="I257" t="s">
        <v>15</v>
      </c>
    </row>
    <row r="258" spans="1:9">
      <c r="A258" t="s">
        <v>410</v>
      </c>
      <c r="B258" t="s">
        <v>399</v>
      </c>
      <c r="C258" t="s">
        <v>219</v>
      </c>
      <c r="D258" s="1">
        <v>15.07</v>
      </c>
      <c r="E258" s="2">
        <v>3.75</v>
      </c>
      <c r="F258" s="2">
        <v>56.51</v>
      </c>
      <c r="G258" t="s">
        <v>400</v>
      </c>
      <c r="H258" t="s">
        <v>15</v>
      </c>
      <c r="I258" t="s">
        <v>15</v>
      </c>
    </row>
    <row r="259" spans="1:9">
      <c r="A259" t="s">
        <v>411</v>
      </c>
      <c r="B259" t="s">
        <v>412</v>
      </c>
      <c r="C259" t="s">
        <v>205</v>
      </c>
      <c r="D259" s="1">
        <v>14.43</v>
      </c>
      <c r="E259" s="2">
        <v>3.85</v>
      </c>
      <c r="F259" s="2">
        <v>55.56</v>
      </c>
      <c r="G259" t="s">
        <v>413</v>
      </c>
      <c r="H259" t="s">
        <v>15</v>
      </c>
      <c r="I259" t="s">
        <v>15</v>
      </c>
    </row>
    <row r="260" spans="1:9">
      <c r="A260" t="s">
        <v>414</v>
      </c>
      <c r="B260" t="s">
        <v>412</v>
      </c>
      <c r="C260" t="s">
        <v>203</v>
      </c>
      <c r="D260" s="1">
        <v>14.49</v>
      </c>
      <c r="E260" s="2">
        <v>4.05</v>
      </c>
      <c r="F260" s="2">
        <v>58.68</v>
      </c>
      <c r="G260" t="s">
        <v>413</v>
      </c>
      <c r="H260" t="s">
        <v>15</v>
      </c>
      <c r="I260" t="s">
        <v>15</v>
      </c>
    </row>
    <row r="261" spans="1:9">
      <c r="A261" t="s">
        <v>415</v>
      </c>
      <c r="B261" t="s">
        <v>412</v>
      </c>
      <c r="C261" t="s">
        <v>199</v>
      </c>
      <c r="D261" s="1">
        <v>14.54</v>
      </c>
      <c r="E261" s="2">
        <v>3.75</v>
      </c>
      <c r="F261" s="2">
        <v>54.52</v>
      </c>
      <c r="G261" t="s">
        <v>413</v>
      </c>
      <c r="H261" t="s">
        <v>15</v>
      </c>
      <c r="I261" t="s">
        <v>15</v>
      </c>
    </row>
    <row r="262" spans="1:9">
      <c r="A262" t="s">
        <v>416</v>
      </c>
      <c r="B262" t="s">
        <v>412</v>
      </c>
      <c r="C262" t="s">
        <v>203</v>
      </c>
      <c r="D262" s="1">
        <v>14.47</v>
      </c>
      <c r="E262" s="2">
        <v>4.05</v>
      </c>
      <c r="F262" s="2">
        <v>58.6</v>
      </c>
      <c r="G262" t="s">
        <v>413</v>
      </c>
      <c r="H262" t="s">
        <v>15</v>
      </c>
      <c r="I262" t="s">
        <v>15</v>
      </c>
    </row>
    <row r="263" spans="1:9">
      <c r="A263" t="s">
        <v>417</v>
      </c>
      <c r="B263" t="s">
        <v>412</v>
      </c>
      <c r="C263" t="s">
        <v>196</v>
      </c>
      <c r="D263" s="1">
        <v>14.43</v>
      </c>
      <c r="E263" s="2">
        <v>4.05</v>
      </c>
      <c r="F263" s="2">
        <v>58.44</v>
      </c>
      <c r="G263" t="s">
        <v>413</v>
      </c>
      <c r="H263" t="s">
        <v>15</v>
      </c>
      <c r="I263" t="s">
        <v>15</v>
      </c>
    </row>
    <row r="264" spans="1:9">
      <c r="A264" t="s">
        <v>418</v>
      </c>
      <c r="B264" t="s">
        <v>412</v>
      </c>
      <c r="C264" t="s">
        <v>352</v>
      </c>
      <c r="D264" s="1">
        <v>14.49</v>
      </c>
      <c r="E264" s="2">
        <v>3.85</v>
      </c>
      <c r="F264" s="2">
        <v>55.79</v>
      </c>
      <c r="G264" t="s">
        <v>413</v>
      </c>
      <c r="H264" t="s">
        <v>15</v>
      </c>
      <c r="I264" t="s">
        <v>15</v>
      </c>
    </row>
    <row r="265" spans="1:9">
      <c r="A265" t="s">
        <v>419</v>
      </c>
      <c r="B265" t="s">
        <v>412</v>
      </c>
      <c r="C265" t="s">
        <v>420</v>
      </c>
      <c r="D265" s="1">
        <v>14.41</v>
      </c>
      <c r="E265" s="2">
        <v>3.75</v>
      </c>
      <c r="F265" s="2">
        <v>54.04</v>
      </c>
      <c r="G265" t="s">
        <v>413</v>
      </c>
      <c r="H265" t="s">
        <v>15</v>
      </c>
      <c r="I265" t="s">
        <v>15</v>
      </c>
    </row>
    <row r="266" spans="1:9">
      <c r="A266" t="s">
        <v>421</v>
      </c>
      <c r="B266" t="s">
        <v>412</v>
      </c>
      <c r="C266" t="s">
        <v>352</v>
      </c>
      <c r="D266" s="1">
        <v>14.46</v>
      </c>
      <c r="E266" s="2">
        <v>3.85</v>
      </c>
      <c r="F266" s="2">
        <v>55.67</v>
      </c>
      <c r="G266" t="s">
        <v>413</v>
      </c>
      <c r="H266" t="s">
        <v>15</v>
      </c>
      <c r="I266" t="s">
        <v>15</v>
      </c>
    </row>
    <row r="267" spans="1:9">
      <c r="A267" t="s">
        <v>422</v>
      </c>
      <c r="B267" t="s">
        <v>412</v>
      </c>
      <c r="C267" t="s">
        <v>209</v>
      </c>
      <c r="D267" s="1">
        <v>14.37</v>
      </c>
      <c r="E267" s="2">
        <v>3.85</v>
      </c>
      <c r="F267" s="2">
        <v>55.32</v>
      </c>
      <c r="G267" t="s">
        <v>413</v>
      </c>
      <c r="H267" t="s">
        <v>15</v>
      </c>
      <c r="I267" t="s">
        <v>15</v>
      </c>
    </row>
    <row r="268" spans="1:9">
      <c r="A268" t="s">
        <v>423</v>
      </c>
      <c r="B268" t="s">
        <v>412</v>
      </c>
      <c r="C268" t="s">
        <v>424</v>
      </c>
      <c r="D268" s="1">
        <v>14.42</v>
      </c>
      <c r="E268" s="2">
        <v>4.05</v>
      </c>
      <c r="F268" s="2">
        <v>58.4</v>
      </c>
      <c r="G268" t="s">
        <v>413</v>
      </c>
      <c r="H268" t="s">
        <v>15</v>
      </c>
      <c r="I268" t="s">
        <v>15</v>
      </c>
    </row>
    <row r="269" spans="1:9">
      <c r="A269" t="s">
        <v>425</v>
      </c>
      <c r="B269" t="s">
        <v>412</v>
      </c>
      <c r="C269" t="s">
        <v>207</v>
      </c>
      <c r="D269" s="1">
        <v>14.4</v>
      </c>
      <c r="E269" s="2">
        <v>5.35</v>
      </c>
      <c r="F269" s="2">
        <v>77.04</v>
      </c>
      <c r="G269" t="s">
        <v>413</v>
      </c>
      <c r="H269" t="s">
        <v>15</v>
      </c>
      <c r="I269" t="s">
        <v>15</v>
      </c>
    </row>
    <row r="270" spans="1:9">
      <c r="A270" t="s">
        <v>426</v>
      </c>
      <c r="B270" t="s">
        <v>412</v>
      </c>
      <c r="C270" t="s">
        <v>209</v>
      </c>
      <c r="D270" s="1">
        <v>14.54</v>
      </c>
      <c r="E270" s="2">
        <v>3.85</v>
      </c>
      <c r="F270" s="2">
        <v>55.98</v>
      </c>
      <c r="G270" t="s">
        <v>413</v>
      </c>
      <c r="H270" t="s">
        <v>15</v>
      </c>
      <c r="I270" t="s">
        <v>15</v>
      </c>
    </row>
    <row r="271" spans="1:9">
      <c r="A271" t="s">
        <v>427</v>
      </c>
      <c r="B271" t="s">
        <v>412</v>
      </c>
      <c r="C271" t="s">
        <v>352</v>
      </c>
      <c r="D271" s="1">
        <v>14.44</v>
      </c>
      <c r="E271" s="2">
        <v>3.85</v>
      </c>
      <c r="F271" s="2">
        <v>55.59</v>
      </c>
      <c r="G271" t="s">
        <v>413</v>
      </c>
      <c r="H271" t="s">
        <v>15</v>
      </c>
      <c r="I271" t="s">
        <v>15</v>
      </c>
    </row>
    <row r="272" spans="1:9">
      <c r="A272" t="s">
        <v>428</v>
      </c>
      <c r="B272" t="s">
        <v>412</v>
      </c>
      <c r="C272" t="s">
        <v>429</v>
      </c>
      <c r="D272" s="1">
        <v>14.06</v>
      </c>
      <c r="E272" s="2">
        <v>6.6</v>
      </c>
      <c r="F272" s="2">
        <v>92.8</v>
      </c>
      <c r="G272" t="s">
        <v>413</v>
      </c>
      <c r="H272" t="s">
        <v>15</v>
      </c>
      <c r="I272" t="s">
        <v>15</v>
      </c>
    </row>
    <row r="273" spans="1:9">
      <c r="A273" t="s">
        <v>430</v>
      </c>
      <c r="B273" t="s">
        <v>412</v>
      </c>
      <c r="C273" t="s">
        <v>214</v>
      </c>
      <c r="D273" s="1">
        <v>14.37</v>
      </c>
      <c r="E273" s="2">
        <v>3.85</v>
      </c>
      <c r="F273" s="2">
        <v>55.32</v>
      </c>
      <c r="G273" t="s">
        <v>413</v>
      </c>
      <c r="H273" t="s">
        <v>15</v>
      </c>
      <c r="I273" t="s">
        <v>15</v>
      </c>
    </row>
    <row r="274" spans="1:9">
      <c r="A274" t="s">
        <v>431</v>
      </c>
      <c r="B274" t="s">
        <v>412</v>
      </c>
      <c r="C274" t="s">
        <v>429</v>
      </c>
      <c r="D274" s="1">
        <v>14.38</v>
      </c>
      <c r="E274" s="2">
        <v>6.6</v>
      </c>
      <c r="F274" s="2">
        <v>94.91</v>
      </c>
      <c r="G274" t="s">
        <v>413</v>
      </c>
      <c r="H274" t="s">
        <v>15</v>
      </c>
      <c r="I274" t="s">
        <v>15</v>
      </c>
    </row>
    <row r="275" spans="1:9">
      <c r="A275" t="s">
        <v>432</v>
      </c>
      <c r="B275" t="s">
        <v>412</v>
      </c>
      <c r="C275" t="s">
        <v>214</v>
      </c>
      <c r="D275" s="1">
        <v>14.47</v>
      </c>
      <c r="E275" s="2">
        <v>3.85</v>
      </c>
      <c r="F275" s="2">
        <v>55.71</v>
      </c>
      <c r="G275" t="s">
        <v>413</v>
      </c>
      <c r="H275" t="s">
        <v>15</v>
      </c>
      <c r="I275" t="s">
        <v>15</v>
      </c>
    </row>
    <row r="276" spans="1:9">
      <c r="A276" t="s">
        <v>433</v>
      </c>
      <c r="B276" t="s">
        <v>412</v>
      </c>
      <c r="C276" t="s">
        <v>212</v>
      </c>
      <c r="D276" s="1">
        <v>14.32</v>
      </c>
      <c r="E276" s="2">
        <v>3.85</v>
      </c>
      <c r="F276" s="2">
        <v>55.13</v>
      </c>
      <c r="G276" t="s">
        <v>413</v>
      </c>
      <c r="H276" t="s">
        <v>15</v>
      </c>
      <c r="I276" t="s">
        <v>15</v>
      </c>
    </row>
    <row r="277" spans="1:9">
      <c r="A277" t="s">
        <v>434</v>
      </c>
      <c r="B277" t="s">
        <v>412</v>
      </c>
      <c r="C277" t="s">
        <v>209</v>
      </c>
      <c r="D277" s="1">
        <v>14.45</v>
      </c>
      <c r="E277" s="2">
        <v>3.85</v>
      </c>
      <c r="F277" s="2">
        <v>55.63</v>
      </c>
      <c r="G277" t="s">
        <v>413</v>
      </c>
      <c r="H277" t="s">
        <v>15</v>
      </c>
      <c r="I277" t="s">
        <v>15</v>
      </c>
    </row>
    <row r="278" spans="1:9">
      <c r="A278" t="s">
        <v>435</v>
      </c>
      <c r="B278" t="s">
        <v>412</v>
      </c>
      <c r="C278" t="s">
        <v>214</v>
      </c>
      <c r="D278" s="1">
        <v>14.42</v>
      </c>
      <c r="E278" s="2">
        <v>3.85</v>
      </c>
      <c r="F278" s="2">
        <v>55.52</v>
      </c>
      <c r="G278" t="s">
        <v>413</v>
      </c>
      <c r="H278" t="s">
        <v>15</v>
      </c>
      <c r="I278" t="s">
        <v>15</v>
      </c>
    </row>
    <row r="279" spans="1:9">
      <c r="A279" t="s">
        <v>436</v>
      </c>
      <c r="B279" t="s">
        <v>412</v>
      </c>
      <c r="C279" t="s">
        <v>209</v>
      </c>
      <c r="D279" s="1">
        <v>14.42</v>
      </c>
      <c r="E279" s="2">
        <v>3.85</v>
      </c>
      <c r="F279" s="2">
        <v>55.52</v>
      </c>
      <c r="G279" t="s">
        <v>413</v>
      </c>
      <c r="H279" t="s">
        <v>15</v>
      </c>
      <c r="I279" t="s">
        <v>15</v>
      </c>
    </row>
    <row r="280" spans="1:9">
      <c r="A280" t="s">
        <v>437</v>
      </c>
      <c r="B280" t="s">
        <v>412</v>
      </c>
      <c r="C280" t="s">
        <v>205</v>
      </c>
      <c r="D280" s="1">
        <v>14.45</v>
      </c>
      <c r="E280" s="2">
        <v>3.85</v>
      </c>
      <c r="F280" s="2">
        <v>55.63</v>
      </c>
      <c r="G280" t="s">
        <v>413</v>
      </c>
      <c r="H280" t="s">
        <v>15</v>
      </c>
      <c r="I280" t="s">
        <v>15</v>
      </c>
    </row>
    <row r="281" spans="1:9">
      <c r="A281" t="s">
        <v>438</v>
      </c>
      <c r="B281" t="s">
        <v>412</v>
      </c>
      <c r="C281" t="s">
        <v>209</v>
      </c>
      <c r="D281" s="1">
        <v>14.3</v>
      </c>
      <c r="E281" s="2">
        <v>3.85</v>
      </c>
      <c r="F281" s="2">
        <v>55.06</v>
      </c>
      <c r="G281" t="s">
        <v>413</v>
      </c>
      <c r="H281" t="s">
        <v>15</v>
      </c>
      <c r="I281" t="s">
        <v>15</v>
      </c>
    </row>
    <row r="282" spans="1:9">
      <c r="A282" t="s">
        <v>439</v>
      </c>
      <c r="B282" t="s">
        <v>412</v>
      </c>
      <c r="C282" t="s">
        <v>203</v>
      </c>
      <c r="D282" s="1">
        <v>14.34</v>
      </c>
      <c r="E282" s="2">
        <v>4.05</v>
      </c>
      <c r="F282" s="2">
        <v>58.08</v>
      </c>
      <c r="G282" t="s">
        <v>413</v>
      </c>
      <c r="H282" t="s">
        <v>15</v>
      </c>
      <c r="I282" t="s">
        <v>15</v>
      </c>
    </row>
    <row r="283" spans="1:9">
      <c r="A283" t="s">
        <v>440</v>
      </c>
      <c r="B283" t="s">
        <v>412</v>
      </c>
      <c r="C283" t="s">
        <v>209</v>
      </c>
      <c r="D283" s="1">
        <v>14.32</v>
      </c>
      <c r="E283" s="2">
        <v>3.85</v>
      </c>
      <c r="F283" s="2">
        <v>55.13</v>
      </c>
      <c r="G283" t="s">
        <v>413</v>
      </c>
      <c r="H283" t="s">
        <v>15</v>
      </c>
      <c r="I283" t="s">
        <v>15</v>
      </c>
    </row>
    <row r="284" spans="1:9">
      <c r="A284" t="s">
        <v>441</v>
      </c>
      <c r="B284" t="s">
        <v>412</v>
      </c>
      <c r="C284" t="s">
        <v>442</v>
      </c>
      <c r="D284" s="1">
        <v>14.41</v>
      </c>
      <c r="E284" s="2">
        <v>6.35</v>
      </c>
      <c r="F284" s="2">
        <v>91.5</v>
      </c>
      <c r="G284" t="s">
        <v>413</v>
      </c>
      <c r="H284" t="s">
        <v>15</v>
      </c>
      <c r="I284" t="s">
        <v>15</v>
      </c>
    </row>
    <row r="285" spans="1:9">
      <c r="A285" t="s">
        <v>443</v>
      </c>
      <c r="B285" t="s">
        <v>444</v>
      </c>
      <c r="C285" t="s">
        <v>205</v>
      </c>
      <c r="D285" s="1">
        <v>13.53</v>
      </c>
      <c r="E285" s="2">
        <v>3.85</v>
      </c>
      <c r="F285" s="2">
        <v>52.09</v>
      </c>
      <c r="G285" t="s">
        <v>445</v>
      </c>
      <c r="H285" t="s">
        <v>15</v>
      </c>
      <c r="I285" t="s">
        <v>15</v>
      </c>
    </row>
    <row r="286" spans="1:9">
      <c r="A286" t="s">
        <v>446</v>
      </c>
      <c r="B286" t="s">
        <v>444</v>
      </c>
      <c r="C286" t="s">
        <v>203</v>
      </c>
      <c r="D286" s="1">
        <v>13.88</v>
      </c>
      <c r="E286" s="2">
        <v>4.05</v>
      </c>
      <c r="F286" s="2">
        <v>56.21</v>
      </c>
      <c r="G286" t="s">
        <v>445</v>
      </c>
      <c r="H286" t="s">
        <v>15</v>
      </c>
      <c r="I286" t="s">
        <v>15</v>
      </c>
    </row>
    <row r="287" spans="1:9">
      <c r="A287" t="s">
        <v>447</v>
      </c>
      <c r="B287" t="s">
        <v>444</v>
      </c>
      <c r="C287" t="s">
        <v>205</v>
      </c>
      <c r="D287" s="1">
        <v>13.7</v>
      </c>
      <c r="E287" s="2">
        <v>3.85</v>
      </c>
      <c r="F287" s="2">
        <v>52.74</v>
      </c>
      <c r="G287" t="s">
        <v>445</v>
      </c>
      <c r="H287" t="s">
        <v>15</v>
      </c>
      <c r="I287" t="s">
        <v>15</v>
      </c>
    </row>
    <row r="288" spans="1:9">
      <c r="A288" t="s">
        <v>448</v>
      </c>
      <c r="B288" t="s">
        <v>444</v>
      </c>
      <c r="C288" t="s">
        <v>352</v>
      </c>
      <c r="D288" s="1">
        <v>13.88</v>
      </c>
      <c r="E288" s="2">
        <v>3.85</v>
      </c>
      <c r="F288" s="2">
        <v>53.44</v>
      </c>
      <c r="G288" t="s">
        <v>445</v>
      </c>
      <c r="H288" t="s">
        <v>15</v>
      </c>
      <c r="I288" t="s">
        <v>15</v>
      </c>
    </row>
    <row r="289" spans="1:9">
      <c r="A289" t="s">
        <v>449</v>
      </c>
      <c r="B289" t="s">
        <v>444</v>
      </c>
      <c r="C289" t="s">
        <v>196</v>
      </c>
      <c r="D289" s="1">
        <v>13.83</v>
      </c>
      <c r="E289" s="2">
        <v>4.05</v>
      </c>
      <c r="F289" s="2">
        <v>56.01</v>
      </c>
      <c r="G289" t="s">
        <v>445</v>
      </c>
      <c r="H289" t="s">
        <v>15</v>
      </c>
      <c r="I289" t="s">
        <v>15</v>
      </c>
    </row>
    <row r="290" spans="1:9">
      <c r="A290" t="s">
        <v>450</v>
      </c>
      <c r="B290" t="s">
        <v>444</v>
      </c>
      <c r="C290" t="s">
        <v>207</v>
      </c>
      <c r="D290" s="1">
        <v>13.86</v>
      </c>
      <c r="E290" s="2">
        <v>5.35</v>
      </c>
      <c r="F290" s="2">
        <v>74.15</v>
      </c>
      <c r="G290" t="s">
        <v>445</v>
      </c>
      <c r="H290" t="s">
        <v>15</v>
      </c>
      <c r="I290" t="s">
        <v>15</v>
      </c>
    </row>
    <row r="291" spans="1:9">
      <c r="A291" t="s">
        <v>451</v>
      </c>
      <c r="B291" t="s">
        <v>444</v>
      </c>
      <c r="C291" t="s">
        <v>209</v>
      </c>
      <c r="D291" s="1">
        <v>13.54</v>
      </c>
      <c r="E291" s="2">
        <v>3.85</v>
      </c>
      <c r="F291" s="2">
        <v>52.13</v>
      </c>
      <c r="G291" t="s">
        <v>445</v>
      </c>
      <c r="H291" t="s">
        <v>15</v>
      </c>
      <c r="I291" t="s">
        <v>15</v>
      </c>
    </row>
    <row r="292" spans="1:9">
      <c r="A292" t="s">
        <v>452</v>
      </c>
      <c r="B292" t="s">
        <v>444</v>
      </c>
      <c r="C292" t="s">
        <v>212</v>
      </c>
      <c r="D292" s="1">
        <v>13.96</v>
      </c>
      <c r="E292" s="2">
        <v>3.85</v>
      </c>
      <c r="F292" s="2">
        <v>53.75</v>
      </c>
      <c r="G292" t="s">
        <v>445</v>
      </c>
      <c r="H292" t="s">
        <v>15</v>
      </c>
      <c r="I292" t="s">
        <v>15</v>
      </c>
    </row>
    <row r="293" spans="1:9">
      <c r="A293" t="s">
        <v>453</v>
      </c>
      <c r="B293" t="s">
        <v>444</v>
      </c>
      <c r="C293" t="s">
        <v>212</v>
      </c>
      <c r="D293" s="1">
        <v>13.75</v>
      </c>
      <c r="E293" s="2">
        <v>3.85</v>
      </c>
      <c r="F293" s="2">
        <v>52.94</v>
      </c>
      <c r="G293" t="s">
        <v>445</v>
      </c>
      <c r="H293" t="s">
        <v>15</v>
      </c>
      <c r="I293" t="s">
        <v>15</v>
      </c>
    </row>
    <row r="294" spans="1:9">
      <c r="A294" t="s">
        <v>454</v>
      </c>
      <c r="B294" t="s">
        <v>444</v>
      </c>
      <c r="C294" t="s">
        <v>209</v>
      </c>
      <c r="D294" s="1">
        <v>13.56</v>
      </c>
      <c r="E294" s="2">
        <v>3.85</v>
      </c>
      <c r="F294" s="2">
        <v>52.21</v>
      </c>
      <c r="G294" t="s">
        <v>445</v>
      </c>
      <c r="H294" t="s">
        <v>15</v>
      </c>
      <c r="I294" t="s">
        <v>15</v>
      </c>
    </row>
    <row r="295" spans="1:9">
      <c r="A295" t="s">
        <v>455</v>
      </c>
      <c r="B295" t="s">
        <v>444</v>
      </c>
      <c r="C295" t="s">
        <v>424</v>
      </c>
      <c r="D295" s="1">
        <v>13.59</v>
      </c>
      <c r="E295" s="2">
        <v>4.05</v>
      </c>
      <c r="F295" s="2">
        <v>55.04</v>
      </c>
      <c r="G295" t="s">
        <v>445</v>
      </c>
      <c r="H295" t="s">
        <v>15</v>
      </c>
      <c r="I295" t="s">
        <v>15</v>
      </c>
    </row>
    <row r="296" spans="1:9">
      <c r="A296" t="s">
        <v>456</v>
      </c>
      <c r="B296" t="s">
        <v>444</v>
      </c>
      <c r="C296" t="s">
        <v>214</v>
      </c>
      <c r="D296" s="1">
        <v>13.52</v>
      </c>
      <c r="E296" s="2">
        <v>3.85</v>
      </c>
      <c r="F296" s="2">
        <v>52.05</v>
      </c>
      <c r="G296" t="s">
        <v>445</v>
      </c>
      <c r="H296" t="s">
        <v>15</v>
      </c>
      <c r="I296" t="s">
        <v>15</v>
      </c>
    </row>
    <row r="297" spans="1:9">
      <c r="A297" t="s">
        <v>457</v>
      </c>
      <c r="B297" t="s">
        <v>444</v>
      </c>
      <c r="C297" t="s">
        <v>209</v>
      </c>
      <c r="D297" s="1">
        <v>13.75</v>
      </c>
      <c r="E297" s="2">
        <v>3.85</v>
      </c>
      <c r="F297" s="2">
        <v>52.94</v>
      </c>
      <c r="G297" t="s">
        <v>445</v>
      </c>
      <c r="H297" t="s">
        <v>15</v>
      </c>
      <c r="I297" t="s">
        <v>15</v>
      </c>
    </row>
    <row r="298" spans="1:9">
      <c r="A298" t="s">
        <v>458</v>
      </c>
      <c r="B298" t="s">
        <v>444</v>
      </c>
      <c r="C298" t="s">
        <v>205</v>
      </c>
      <c r="D298" s="1">
        <v>13.77</v>
      </c>
      <c r="E298" s="2">
        <v>3.85</v>
      </c>
      <c r="F298" s="2">
        <v>53.01</v>
      </c>
      <c r="G298" t="s">
        <v>445</v>
      </c>
      <c r="H298" t="s">
        <v>15</v>
      </c>
      <c r="I298" t="s">
        <v>15</v>
      </c>
    </row>
    <row r="299" spans="1:9">
      <c r="A299" t="s">
        <v>459</v>
      </c>
      <c r="B299" t="s">
        <v>444</v>
      </c>
      <c r="C299" t="s">
        <v>205</v>
      </c>
      <c r="D299" s="1">
        <v>14.04</v>
      </c>
      <c r="E299" s="2">
        <v>3.85</v>
      </c>
      <c r="F299" s="2">
        <v>54.05</v>
      </c>
      <c r="G299" t="s">
        <v>445</v>
      </c>
      <c r="H299" t="s">
        <v>15</v>
      </c>
      <c r="I299" t="s">
        <v>15</v>
      </c>
    </row>
    <row r="300" spans="1:9">
      <c r="A300" t="s">
        <v>460</v>
      </c>
      <c r="B300" t="s">
        <v>444</v>
      </c>
      <c r="C300" t="s">
        <v>429</v>
      </c>
      <c r="D300" s="1">
        <v>13.4</v>
      </c>
      <c r="E300" s="2">
        <v>6.6</v>
      </c>
      <c r="F300" s="2">
        <v>88.44</v>
      </c>
      <c r="G300" t="s">
        <v>445</v>
      </c>
      <c r="H300" t="s">
        <v>15</v>
      </c>
      <c r="I300" t="s">
        <v>15</v>
      </c>
    </row>
    <row r="301" spans="1:9">
      <c r="A301" t="s">
        <v>461</v>
      </c>
      <c r="B301" t="s">
        <v>444</v>
      </c>
      <c r="C301" t="s">
        <v>214</v>
      </c>
      <c r="D301" s="1">
        <v>13.91</v>
      </c>
      <c r="E301" s="2">
        <v>3.85</v>
      </c>
      <c r="F301" s="2">
        <v>53.55</v>
      </c>
      <c r="G301" t="s">
        <v>445</v>
      </c>
      <c r="H301" t="s">
        <v>15</v>
      </c>
      <c r="I301" t="s">
        <v>15</v>
      </c>
    </row>
    <row r="302" spans="1:9">
      <c r="A302" t="s">
        <v>462</v>
      </c>
      <c r="B302" t="s">
        <v>444</v>
      </c>
      <c r="C302" t="s">
        <v>216</v>
      </c>
      <c r="D302" s="1">
        <v>13.87</v>
      </c>
      <c r="E302" s="2">
        <v>4.8</v>
      </c>
      <c r="F302" s="2">
        <v>66.58</v>
      </c>
      <c r="G302" t="s">
        <v>445</v>
      </c>
      <c r="H302" t="s">
        <v>15</v>
      </c>
      <c r="I302" t="s">
        <v>15</v>
      </c>
    </row>
    <row r="303" spans="1:9">
      <c r="A303" t="s">
        <v>463</v>
      </c>
      <c r="B303" t="s">
        <v>444</v>
      </c>
      <c r="C303" t="s">
        <v>205</v>
      </c>
      <c r="D303" s="1">
        <v>14.3</v>
      </c>
      <c r="E303" s="2">
        <v>3.85</v>
      </c>
      <c r="F303" s="2">
        <v>55.06</v>
      </c>
      <c r="G303" t="s">
        <v>445</v>
      </c>
      <c r="H303" t="s">
        <v>15</v>
      </c>
      <c r="I303" t="s">
        <v>15</v>
      </c>
    </row>
    <row r="304" spans="1:9">
      <c r="A304" t="s">
        <v>464</v>
      </c>
      <c r="B304" t="s">
        <v>444</v>
      </c>
      <c r="C304" t="s">
        <v>212</v>
      </c>
      <c r="D304" s="1">
        <v>13.28</v>
      </c>
      <c r="E304" s="2">
        <v>3.85</v>
      </c>
      <c r="F304" s="2">
        <v>51.13</v>
      </c>
      <c r="G304" t="s">
        <v>445</v>
      </c>
      <c r="H304" t="s">
        <v>15</v>
      </c>
      <c r="I304" t="s">
        <v>15</v>
      </c>
    </row>
    <row r="305" spans="1:9">
      <c r="A305" t="s">
        <v>465</v>
      </c>
      <c r="B305" t="s">
        <v>444</v>
      </c>
      <c r="C305" t="s">
        <v>209</v>
      </c>
      <c r="D305" s="1">
        <v>13.54</v>
      </c>
      <c r="E305" s="2">
        <v>3.85</v>
      </c>
      <c r="F305" s="2">
        <v>52.13</v>
      </c>
      <c r="G305" t="s">
        <v>445</v>
      </c>
      <c r="H305" t="s">
        <v>15</v>
      </c>
      <c r="I305" t="s">
        <v>15</v>
      </c>
    </row>
    <row r="306" spans="1:9">
      <c r="A306" t="s">
        <v>466</v>
      </c>
      <c r="B306" t="s">
        <v>444</v>
      </c>
      <c r="C306" t="s">
        <v>467</v>
      </c>
      <c r="D306" s="1">
        <v>13.42</v>
      </c>
      <c r="E306" s="2">
        <v>3.35</v>
      </c>
      <c r="F306" s="2">
        <v>44.96</v>
      </c>
      <c r="G306" t="s">
        <v>445</v>
      </c>
      <c r="H306" t="s">
        <v>15</v>
      </c>
      <c r="I306" t="s">
        <v>15</v>
      </c>
    </row>
    <row r="307" spans="1:9">
      <c r="A307" t="s">
        <v>468</v>
      </c>
      <c r="B307" t="s">
        <v>444</v>
      </c>
      <c r="C307" t="s">
        <v>203</v>
      </c>
      <c r="D307" s="1">
        <v>13.42</v>
      </c>
      <c r="E307" s="2">
        <v>4.05</v>
      </c>
      <c r="F307" s="2">
        <v>54.35</v>
      </c>
      <c r="G307" t="s">
        <v>445</v>
      </c>
      <c r="H307" t="s">
        <v>15</v>
      </c>
      <c r="I307" t="s">
        <v>15</v>
      </c>
    </row>
    <row r="308" spans="1:9">
      <c r="A308" t="s">
        <v>469</v>
      </c>
      <c r="B308" t="s">
        <v>444</v>
      </c>
      <c r="C308" t="s">
        <v>205</v>
      </c>
      <c r="D308" s="1">
        <v>13.36</v>
      </c>
      <c r="E308" s="2">
        <v>3.85</v>
      </c>
      <c r="F308" s="2">
        <v>51.44</v>
      </c>
      <c r="G308" t="s">
        <v>445</v>
      </c>
      <c r="H308" t="s">
        <v>15</v>
      </c>
      <c r="I308" t="s">
        <v>15</v>
      </c>
    </row>
    <row r="309" spans="1:9">
      <c r="A309" t="s">
        <v>470</v>
      </c>
      <c r="B309" t="s">
        <v>444</v>
      </c>
      <c r="C309" t="s">
        <v>209</v>
      </c>
      <c r="D309" s="1">
        <v>13.45</v>
      </c>
      <c r="E309" s="2">
        <v>3.85</v>
      </c>
      <c r="F309" s="2">
        <v>51.78</v>
      </c>
      <c r="G309" t="s">
        <v>445</v>
      </c>
      <c r="H309" t="s">
        <v>15</v>
      </c>
      <c r="I309" t="s">
        <v>15</v>
      </c>
    </row>
    <row r="310" spans="1:9">
      <c r="A310" t="s">
        <v>471</v>
      </c>
      <c r="B310" t="s">
        <v>444</v>
      </c>
      <c r="C310" t="s">
        <v>203</v>
      </c>
      <c r="D310" s="1">
        <v>13.61</v>
      </c>
      <c r="E310" s="2">
        <v>4.05</v>
      </c>
      <c r="F310" s="2">
        <v>55.12</v>
      </c>
      <c r="G310" t="s">
        <v>445</v>
      </c>
      <c r="H310" t="s">
        <v>15</v>
      </c>
      <c r="I310" t="s">
        <v>15</v>
      </c>
    </row>
    <row r="311" spans="1:9">
      <c r="A311" t="s">
        <v>472</v>
      </c>
      <c r="B311" t="s">
        <v>444</v>
      </c>
      <c r="C311" t="s">
        <v>209</v>
      </c>
      <c r="D311" s="1">
        <v>13.37</v>
      </c>
      <c r="E311" s="2">
        <v>3.85</v>
      </c>
      <c r="F311" s="2">
        <v>51.47</v>
      </c>
      <c r="G311" t="s">
        <v>445</v>
      </c>
      <c r="H311" t="s">
        <v>15</v>
      </c>
      <c r="I311" t="s">
        <v>15</v>
      </c>
    </row>
    <row r="312" spans="1:9">
      <c r="A312" t="s">
        <v>473</v>
      </c>
      <c r="B312" t="s">
        <v>444</v>
      </c>
      <c r="C312" t="s">
        <v>214</v>
      </c>
      <c r="D312" s="1">
        <v>13.34</v>
      </c>
      <c r="E312" s="2">
        <v>3.85</v>
      </c>
      <c r="F312" s="2">
        <v>51.36</v>
      </c>
      <c r="G312" t="s">
        <v>445</v>
      </c>
      <c r="H312" t="s">
        <v>15</v>
      </c>
      <c r="I312" t="s">
        <v>15</v>
      </c>
    </row>
    <row r="313" spans="1:9">
      <c r="A313" t="s">
        <v>474</v>
      </c>
      <c r="B313" t="s">
        <v>475</v>
      </c>
      <c r="C313" t="s">
        <v>476</v>
      </c>
      <c r="D313" s="1">
        <v>16.06</v>
      </c>
      <c r="E313" s="2">
        <v>4.6</v>
      </c>
      <c r="F313" s="2">
        <v>73.88</v>
      </c>
      <c r="G313" t="s">
        <v>477</v>
      </c>
      <c r="H313" t="s">
        <v>15</v>
      </c>
      <c r="I313" t="s">
        <v>15</v>
      </c>
    </row>
    <row r="314" spans="1:9">
      <c r="A314" t="s">
        <v>478</v>
      </c>
      <c r="B314" t="s">
        <v>475</v>
      </c>
      <c r="C314" t="s">
        <v>50</v>
      </c>
      <c r="D314" s="1">
        <v>15.37</v>
      </c>
      <c r="E314" s="2">
        <v>5.35</v>
      </c>
      <c r="F314" s="2">
        <v>82.23</v>
      </c>
      <c r="G314" t="s">
        <v>477</v>
      </c>
      <c r="H314" t="s">
        <v>15</v>
      </c>
      <c r="I314" t="s">
        <v>15</v>
      </c>
    </row>
    <row r="315" spans="1:9">
      <c r="A315" t="s">
        <v>479</v>
      </c>
      <c r="B315" t="s">
        <v>475</v>
      </c>
      <c r="C315" t="s">
        <v>50</v>
      </c>
      <c r="D315" s="1">
        <v>15.33</v>
      </c>
      <c r="E315" s="2">
        <v>5.35</v>
      </c>
      <c r="F315" s="2">
        <v>82.02</v>
      </c>
      <c r="G315" t="s">
        <v>477</v>
      </c>
      <c r="H315" t="s">
        <v>15</v>
      </c>
      <c r="I315" t="s">
        <v>15</v>
      </c>
    </row>
    <row r="316" spans="1:9">
      <c r="A316" t="s">
        <v>480</v>
      </c>
      <c r="B316" t="s">
        <v>475</v>
      </c>
      <c r="C316" t="s">
        <v>481</v>
      </c>
      <c r="D316" s="1">
        <v>15.32</v>
      </c>
      <c r="E316" s="2">
        <v>3.15</v>
      </c>
      <c r="F316" s="2">
        <v>48.26</v>
      </c>
      <c r="G316" t="s">
        <v>477</v>
      </c>
      <c r="H316" t="s">
        <v>15</v>
      </c>
      <c r="I316" t="s">
        <v>15</v>
      </c>
    </row>
    <row r="317" spans="1:9">
      <c r="A317" t="s">
        <v>482</v>
      </c>
      <c r="B317" t="s">
        <v>475</v>
      </c>
      <c r="C317" t="s">
        <v>483</v>
      </c>
      <c r="D317" s="1">
        <v>15.37</v>
      </c>
      <c r="E317" s="2">
        <v>7.5</v>
      </c>
      <c r="F317" s="2">
        <v>115.28</v>
      </c>
      <c r="G317" t="s">
        <v>477</v>
      </c>
      <c r="H317" t="s">
        <v>15</v>
      </c>
      <c r="I317" t="s">
        <v>15</v>
      </c>
    </row>
    <row r="318" spans="1:9">
      <c r="A318" t="s">
        <v>484</v>
      </c>
      <c r="B318" t="s">
        <v>475</v>
      </c>
      <c r="C318" t="s">
        <v>485</v>
      </c>
      <c r="D318" s="1">
        <v>15.35</v>
      </c>
      <c r="E318" s="2">
        <v>7.75</v>
      </c>
      <c r="F318" s="2">
        <v>118.96</v>
      </c>
      <c r="G318" t="s">
        <v>477</v>
      </c>
      <c r="H318" t="s">
        <v>15</v>
      </c>
      <c r="I318" t="s">
        <v>15</v>
      </c>
    </row>
    <row r="319" spans="1:9">
      <c r="A319" t="s">
        <v>486</v>
      </c>
      <c r="B319" t="s">
        <v>475</v>
      </c>
      <c r="C319" t="s">
        <v>50</v>
      </c>
      <c r="D319" s="1">
        <v>15.33</v>
      </c>
      <c r="E319" s="2">
        <v>5.35</v>
      </c>
      <c r="F319" s="2">
        <v>82.02</v>
      </c>
      <c r="G319" t="s">
        <v>477</v>
      </c>
      <c r="H319" t="s">
        <v>15</v>
      </c>
      <c r="I319" t="s">
        <v>15</v>
      </c>
    </row>
    <row r="320" spans="1:9">
      <c r="A320" t="s">
        <v>487</v>
      </c>
      <c r="B320" t="s">
        <v>475</v>
      </c>
      <c r="C320" t="s">
        <v>41</v>
      </c>
      <c r="D320" s="1">
        <v>15.32</v>
      </c>
      <c r="E320" s="2">
        <v>3.35</v>
      </c>
      <c r="F320" s="2">
        <v>51.32</v>
      </c>
      <c r="G320" t="s">
        <v>477</v>
      </c>
      <c r="H320" t="s">
        <v>15</v>
      </c>
      <c r="I320" t="s">
        <v>15</v>
      </c>
    </row>
    <row r="321" spans="1:9">
      <c r="A321" t="s">
        <v>488</v>
      </c>
      <c r="B321" t="s">
        <v>475</v>
      </c>
      <c r="C321" t="s">
        <v>41</v>
      </c>
      <c r="D321" s="1">
        <v>15.27</v>
      </c>
      <c r="E321" s="2">
        <v>3.35</v>
      </c>
      <c r="F321" s="2">
        <v>51.15</v>
      </c>
      <c r="G321" t="s">
        <v>477</v>
      </c>
      <c r="H321" t="s">
        <v>15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15.43</v>
      </c>
      <c r="E322" s="2">
        <v>5.35</v>
      </c>
      <c r="F322" s="2">
        <v>82.55</v>
      </c>
      <c r="G322" t="s">
        <v>477</v>
      </c>
      <c r="H322" t="s">
        <v>15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15.48</v>
      </c>
      <c r="E323" s="2">
        <v>4.9</v>
      </c>
      <c r="F323" s="2">
        <v>75.85</v>
      </c>
      <c r="G323" t="s">
        <v>477</v>
      </c>
      <c r="H323" t="s">
        <v>15</v>
      </c>
      <c r="I323" t="s">
        <v>15</v>
      </c>
    </row>
    <row r="324" spans="1:9">
      <c r="A324" t="s">
        <v>493</v>
      </c>
      <c r="B324" t="s">
        <v>475</v>
      </c>
      <c r="C324" t="s">
        <v>494</v>
      </c>
      <c r="D324" s="1">
        <v>15.4</v>
      </c>
      <c r="E324" s="2">
        <v>5.1</v>
      </c>
      <c r="F324" s="2">
        <v>78.54</v>
      </c>
      <c r="G324" t="s">
        <v>477</v>
      </c>
      <c r="H324" t="s">
        <v>15</v>
      </c>
      <c r="I324" t="s">
        <v>15</v>
      </c>
    </row>
    <row r="325" spans="1:9">
      <c r="A325" t="s">
        <v>495</v>
      </c>
      <c r="B325" t="s">
        <v>475</v>
      </c>
      <c r="C325" t="s">
        <v>496</v>
      </c>
      <c r="D325" s="1">
        <v>15.5</v>
      </c>
      <c r="E325" s="2">
        <v>3.35</v>
      </c>
      <c r="F325" s="2">
        <v>51.92</v>
      </c>
      <c r="G325" t="s">
        <v>477</v>
      </c>
      <c r="H325" t="s">
        <v>15</v>
      </c>
      <c r="I325" t="s">
        <v>15</v>
      </c>
    </row>
    <row r="326" spans="1:9">
      <c r="A326" t="s">
        <v>497</v>
      </c>
      <c r="B326" t="s">
        <v>475</v>
      </c>
      <c r="C326" t="s">
        <v>498</v>
      </c>
      <c r="D326" s="1">
        <v>16.77</v>
      </c>
      <c r="E326" s="2">
        <v>5.1</v>
      </c>
      <c r="F326" s="2">
        <v>85.53</v>
      </c>
      <c r="G326" t="s">
        <v>477</v>
      </c>
      <c r="H326" t="s">
        <v>15</v>
      </c>
      <c r="I326" t="s">
        <v>15</v>
      </c>
    </row>
    <row r="327" spans="1:9">
      <c r="A327" t="s">
        <v>499</v>
      </c>
      <c r="B327" t="s">
        <v>500</v>
      </c>
      <c r="C327" t="s">
        <v>501</v>
      </c>
      <c r="D327" s="1">
        <v>18.97</v>
      </c>
      <c r="E327" s="2">
        <v>6.05</v>
      </c>
      <c r="F327" s="2">
        <v>114.77</v>
      </c>
      <c r="G327" t="s">
        <v>502</v>
      </c>
      <c r="H327" t="s">
        <v>15</v>
      </c>
      <c r="I327" t="s">
        <v>15</v>
      </c>
    </row>
    <row r="328" spans="1:9">
      <c r="A328" t="s">
        <v>503</v>
      </c>
      <c r="B328" t="s">
        <v>500</v>
      </c>
      <c r="C328" t="s">
        <v>504</v>
      </c>
      <c r="D328" s="1">
        <v>18.78</v>
      </c>
      <c r="E328" s="2">
        <v>5.4</v>
      </c>
      <c r="F328" s="2">
        <v>101.41</v>
      </c>
      <c r="G328" t="s">
        <v>502</v>
      </c>
      <c r="H328" t="s">
        <v>15</v>
      </c>
      <c r="I328" t="s">
        <v>15</v>
      </c>
    </row>
    <row r="329" spans="1:9">
      <c r="A329" t="s">
        <v>505</v>
      </c>
      <c r="B329" t="s">
        <v>500</v>
      </c>
      <c r="C329" t="s">
        <v>245</v>
      </c>
      <c r="D329" s="1">
        <v>18.92</v>
      </c>
      <c r="E329" s="2">
        <v>3.95</v>
      </c>
      <c r="F329" s="2">
        <v>74.73</v>
      </c>
      <c r="G329" t="s">
        <v>502</v>
      </c>
      <c r="H329" t="s">
        <v>15</v>
      </c>
      <c r="I329" t="s">
        <v>15</v>
      </c>
    </row>
    <row r="330" spans="1:9">
      <c r="A330" t="s">
        <v>506</v>
      </c>
      <c r="B330" t="s">
        <v>500</v>
      </c>
      <c r="C330" t="s">
        <v>315</v>
      </c>
      <c r="D330" s="1">
        <v>18.87</v>
      </c>
      <c r="E330" s="2">
        <v>4.8</v>
      </c>
      <c r="F330" s="2">
        <v>90.58</v>
      </c>
      <c r="G330" t="s">
        <v>502</v>
      </c>
      <c r="H330" t="s">
        <v>15</v>
      </c>
      <c r="I330" t="s">
        <v>15</v>
      </c>
    </row>
    <row r="331" spans="1:9">
      <c r="A331" t="s">
        <v>507</v>
      </c>
      <c r="B331" t="s">
        <v>500</v>
      </c>
      <c r="C331" t="s">
        <v>327</v>
      </c>
      <c r="D331" s="1">
        <v>18.74</v>
      </c>
      <c r="E331" s="2">
        <v>7.9</v>
      </c>
      <c r="F331" s="2">
        <v>148.05</v>
      </c>
      <c r="G331" t="s">
        <v>502</v>
      </c>
      <c r="H331" t="s">
        <v>15</v>
      </c>
      <c r="I331" t="s">
        <v>15</v>
      </c>
    </row>
    <row r="332" spans="1:9">
      <c r="A332" t="s">
        <v>508</v>
      </c>
      <c r="B332" t="s">
        <v>500</v>
      </c>
      <c r="C332" t="s">
        <v>332</v>
      </c>
      <c r="D332" s="1">
        <v>18.83</v>
      </c>
      <c r="E332" s="2">
        <v>3.15</v>
      </c>
      <c r="F332" s="2">
        <v>59.31</v>
      </c>
      <c r="G332" t="s">
        <v>502</v>
      </c>
      <c r="H332" t="s">
        <v>15</v>
      </c>
      <c r="I332" t="s">
        <v>15</v>
      </c>
    </row>
    <row r="333" spans="1:9">
      <c r="A333" t="s">
        <v>509</v>
      </c>
      <c r="B333" t="s">
        <v>500</v>
      </c>
      <c r="C333" t="s">
        <v>336</v>
      </c>
      <c r="D333" s="1">
        <v>18.8</v>
      </c>
      <c r="E333" s="2">
        <v>4.6</v>
      </c>
      <c r="F333" s="2">
        <v>86.48</v>
      </c>
      <c r="G333" t="s">
        <v>502</v>
      </c>
      <c r="H333" t="s">
        <v>15</v>
      </c>
      <c r="I333" t="s">
        <v>15</v>
      </c>
    </row>
    <row r="334" spans="1:9">
      <c r="A334" t="s">
        <v>510</v>
      </c>
      <c r="B334" t="s">
        <v>500</v>
      </c>
      <c r="C334" t="s">
        <v>313</v>
      </c>
      <c r="D334" s="1">
        <v>18.89</v>
      </c>
      <c r="E334" s="2">
        <v>4.8</v>
      </c>
      <c r="F334" s="2">
        <v>90.67</v>
      </c>
      <c r="G334" t="s">
        <v>502</v>
      </c>
      <c r="H334" t="s">
        <v>15</v>
      </c>
      <c r="I334" t="s">
        <v>15</v>
      </c>
    </row>
    <row r="335" spans="1:9">
      <c r="A335" t="s">
        <v>511</v>
      </c>
      <c r="B335" t="s">
        <v>500</v>
      </c>
      <c r="C335" t="s">
        <v>332</v>
      </c>
      <c r="D335" s="1">
        <v>18.83</v>
      </c>
      <c r="E335" s="2">
        <v>3.15</v>
      </c>
      <c r="F335" s="2">
        <v>59.31</v>
      </c>
      <c r="G335" t="s">
        <v>502</v>
      </c>
      <c r="H335" t="s">
        <v>15</v>
      </c>
      <c r="I335" t="s">
        <v>15</v>
      </c>
    </row>
    <row r="336" spans="1:9">
      <c r="A336" t="s">
        <v>512</v>
      </c>
      <c r="B336" t="s">
        <v>500</v>
      </c>
      <c r="C336" t="s">
        <v>513</v>
      </c>
      <c r="D336" s="1">
        <v>18.84</v>
      </c>
      <c r="E336" s="2">
        <v>4.8</v>
      </c>
      <c r="F336" s="2">
        <v>90.43</v>
      </c>
      <c r="G336" t="s">
        <v>502</v>
      </c>
      <c r="H336" t="s">
        <v>15</v>
      </c>
      <c r="I336" t="s">
        <v>15</v>
      </c>
    </row>
    <row r="337" spans="1:9">
      <c r="A337" t="s">
        <v>514</v>
      </c>
      <c r="B337" t="s">
        <v>515</v>
      </c>
      <c r="C337" t="s">
        <v>243</v>
      </c>
      <c r="D337" s="1">
        <v>23.34</v>
      </c>
      <c r="E337" s="2">
        <v>7.9</v>
      </c>
      <c r="F337" s="2">
        <v>184.39</v>
      </c>
      <c r="G337" t="s">
        <v>516</v>
      </c>
      <c r="H337" t="s">
        <v>15</v>
      </c>
      <c r="I337" t="s">
        <v>15</v>
      </c>
    </row>
    <row r="338" spans="1:9">
      <c r="A338" t="s">
        <v>517</v>
      </c>
      <c r="B338" t="s">
        <v>515</v>
      </c>
      <c r="C338" t="s">
        <v>25</v>
      </c>
      <c r="D338" s="1">
        <v>23.45</v>
      </c>
      <c r="E338" s="2">
        <v>5.6</v>
      </c>
      <c r="F338" s="2">
        <v>131.32</v>
      </c>
      <c r="G338" t="s">
        <v>516</v>
      </c>
      <c r="H338" t="s">
        <v>15</v>
      </c>
      <c r="I338" t="s">
        <v>15</v>
      </c>
    </row>
    <row r="339" spans="1:9">
      <c r="A339" t="s">
        <v>518</v>
      </c>
      <c r="B339" t="s">
        <v>515</v>
      </c>
      <c r="C339" t="s">
        <v>19</v>
      </c>
      <c r="D339" s="1">
        <v>23.58</v>
      </c>
      <c r="E339" s="2">
        <v>7.7</v>
      </c>
      <c r="F339" s="2">
        <v>181.57</v>
      </c>
      <c r="G339" t="s">
        <v>516</v>
      </c>
      <c r="H339" t="s">
        <v>15</v>
      </c>
      <c r="I339" t="s">
        <v>15</v>
      </c>
    </row>
    <row r="340" spans="1:9">
      <c r="A340" t="s">
        <v>519</v>
      </c>
      <c r="B340" t="s">
        <v>515</v>
      </c>
      <c r="C340" t="s">
        <v>243</v>
      </c>
      <c r="D340" s="1">
        <v>23.44</v>
      </c>
      <c r="E340" s="2">
        <v>7.9</v>
      </c>
      <c r="F340" s="2">
        <v>185.18</v>
      </c>
      <c r="G340" t="s">
        <v>516</v>
      </c>
      <c r="H340" t="s">
        <v>15</v>
      </c>
      <c r="I340" t="s">
        <v>15</v>
      </c>
    </row>
    <row r="341" spans="1:9">
      <c r="A341" t="s">
        <v>520</v>
      </c>
      <c r="B341" t="s">
        <v>515</v>
      </c>
      <c r="C341" t="s">
        <v>243</v>
      </c>
      <c r="D341" s="1">
        <v>23.37</v>
      </c>
      <c r="E341" s="2">
        <v>7.9</v>
      </c>
      <c r="F341" s="2">
        <v>184.62</v>
      </c>
      <c r="G341" t="s">
        <v>516</v>
      </c>
      <c r="H341" t="s">
        <v>15</v>
      </c>
      <c r="I341" t="s">
        <v>15</v>
      </c>
    </row>
    <row r="342" spans="1:9">
      <c r="A342" t="s">
        <v>521</v>
      </c>
      <c r="B342" t="s">
        <v>515</v>
      </c>
      <c r="C342" t="s">
        <v>243</v>
      </c>
      <c r="D342" s="1">
        <v>23.62</v>
      </c>
      <c r="E342" s="2">
        <v>7.9</v>
      </c>
      <c r="F342" s="2">
        <v>186.6</v>
      </c>
      <c r="G342" t="s">
        <v>516</v>
      </c>
      <c r="H342" t="s">
        <v>15</v>
      </c>
      <c r="I342" t="s">
        <v>15</v>
      </c>
    </row>
    <row r="343" spans="1:9">
      <c r="A343" t="s">
        <v>522</v>
      </c>
      <c r="B343" t="s">
        <v>515</v>
      </c>
      <c r="C343" t="s">
        <v>504</v>
      </c>
      <c r="D343" s="1">
        <v>23.33</v>
      </c>
      <c r="E343" s="2">
        <v>5.4</v>
      </c>
      <c r="F343" s="2">
        <v>125.98</v>
      </c>
      <c r="G343" t="s">
        <v>516</v>
      </c>
      <c r="H343" t="s">
        <v>15</v>
      </c>
      <c r="I343" t="s">
        <v>15</v>
      </c>
    </row>
    <row r="344" spans="1:9">
      <c r="A344" t="s">
        <v>523</v>
      </c>
      <c r="B344" t="s">
        <v>515</v>
      </c>
      <c r="C344" t="s">
        <v>243</v>
      </c>
      <c r="D344" s="1">
        <v>23.29</v>
      </c>
      <c r="E344" s="2">
        <v>7.9</v>
      </c>
      <c r="F344" s="2">
        <v>183.99</v>
      </c>
      <c r="G344" t="s">
        <v>516</v>
      </c>
      <c r="H344" t="s">
        <v>15</v>
      </c>
      <c r="I344" t="s">
        <v>15</v>
      </c>
    </row>
    <row r="345" spans="1:9">
      <c r="A345" t="s">
        <v>524</v>
      </c>
      <c r="B345" t="s">
        <v>515</v>
      </c>
      <c r="C345" t="s">
        <v>241</v>
      </c>
      <c r="D345" s="1">
        <v>23.3</v>
      </c>
      <c r="E345" s="2">
        <v>4.1</v>
      </c>
      <c r="F345" s="2">
        <v>95.53</v>
      </c>
      <c r="G345" t="s">
        <v>516</v>
      </c>
      <c r="H345" t="s">
        <v>15</v>
      </c>
      <c r="I345" t="s">
        <v>15</v>
      </c>
    </row>
    <row r="346" spans="1:9">
      <c r="A346" t="s">
        <v>525</v>
      </c>
      <c r="B346" t="s">
        <v>515</v>
      </c>
      <c r="C346" t="s">
        <v>327</v>
      </c>
      <c r="D346" s="1">
        <v>23.32</v>
      </c>
      <c r="E346" s="2">
        <v>7.9</v>
      </c>
      <c r="F346" s="2">
        <v>184.23</v>
      </c>
      <c r="G346" t="s">
        <v>516</v>
      </c>
      <c r="H346" t="s">
        <v>15</v>
      </c>
      <c r="I346" t="s">
        <v>15</v>
      </c>
    </row>
    <row r="347" spans="1:9">
      <c r="A347" t="s">
        <v>526</v>
      </c>
      <c r="B347" t="s">
        <v>515</v>
      </c>
      <c r="C347" t="s">
        <v>243</v>
      </c>
      <c r="D347" s="1">
        <v>23.45</v>
      </c>
      <c r="E347" s="2">
        <v>7.9</v>
      </c>
      <c r="F347" s="2">
        <v>185.26</v>
      </c>
      <c r="G347" t="s">
        <v>516</v>
      </c>
      <c r="H347" t="s">
        <v>15</v>
      </c>
      <c r="I347" t="s">
        <v>15</v>
      </c>
    </row>
    <row r="348" spans="1:9">
      <c r="A348" t="s">
        <v>527</v>
      </c>
      <c r="B348" t="s">
        <v>515</v>
      </c>
      <c r="C348" t="s">
        <v>243</v>
      </c>
      <c r="D348" s="1">
        <v>23.44</v>
      </c>
      <c r="E348" s="2">
        <v>7.9</v>
      </c>
      <c r="F348" s="2">
        <v>185.18</v>
      </c>
      <c r="G348" t="s">
        <v>516</v>
      </c>
      <c r="H348" t="s">
        <v>15</v>
      </c>
      <c r="I348" t="s">
        <v>15</v>
      </c>
    </row>
    <row r="349" spans="1:9">
      <c r="A349" t="s">
        <v>528</v>
      </c>
      <c r="B349" t="s">
        <v>515</v>
      </c>
      <c r="C349" t="s">
        <v>327</v>
      </c>
      <c r="D349" s="1">
        <v>23.39</v>
      </c>
      <c r="E349" s="2">
        <v>7.9</v>
      </c>
      <c r="F349" s="2">
        <v>184.78</v>
      </c>
      <c r="G349" t="s">
        <v>516</v>
      </c>
      <c r="H349" t="s">
        <v>15</v>
      </c>
      <c r="I349" t="s">
        <v>15</v>
      </c>
    </row>
    <row r="350" spans="1:9">
      <c r="A350" t="s">
        <v>529</v>
      </c>
      <c r="B350" t="s">
        <v>515</v>
      </c>
      <c r="C350" t="s">
        <v>243</v>
      </c>
      <c r="D350" s="1">
        <v>23.31</v>
      </c>
      <c r="E350" s="2">
        <v>7.9</v>
      </c>
      <c r="F350" s="2">
        <v>184.15</v>
      </c>
      <c r="G350" t="s">
        <v>516</v>
      </c>
      <c r="H350" t="s">
        <v>15</v>
      </c>
      <c r="I350" t="s">
        <v>15</v>
      </c>
    </row>
    <row r="351" spans="1:9">
      <c r="A351" t="s">
        <v>530</v>
      </c>
      <c r="B351" t="s">
        <v>531</v>
      </c>
      <c r="C351" t="s">
        <v>72</v>
      </c>
      <c r="D351" s="1">
        <v>16.37</v>
      </c>
      <c r="E351" s="2">
        <v>4.6</v>
      </c>
      <c r="F351" s="2">
        <v>75.3</v>
      </c>
      <c r="G351" t="s">
        <v>532</v>
      </c>
      <c r="H351" t="s">
        <v>15</v>
      </c>
      <c r="I351" t="s">
        <v>15</v>
      </c>
    </row>
    <row r="352" spans="1:9">
      <c r="A352" t="s">
        <v>533</v>
      </c>
      <c r="B352" t="s">
        <v>531</v>
      </c>
      <c r="C352" t="s">
        <v>534</v>
      </c>
      <c r="D352" s="1">
        <v>16.46</v>
      </c>
      <c r="E352" s="2">
        <v>5.55</v>
      </c>
      <c r="F352" s="2">
        <v>91.35</v>
      </c>
      <c r="G352" t="s">
        <v>532</v>
      </c>
      <c r="H352" t="s">
        <v>15</v>
      </c>
      <c r="I352" t="s">
        <v>15</v>
      </c>
    </row>
    <row r="353" spans="1:9">
      <c r="A353" t="s">
        <v>535</v>
      </c>
      <c r="B353" t="s">
        <v>531</v>
      </c>
      <c r="C353" t="s">
        <v>536</v>
      </c>
      <c r="D353" s="1">
        <v>16.41</v>
      </c>
      <c r="E353" s="2">
        <v>6.6</v>
      </c>
      <c r="F353" s="2">
        <v>108.31</v>
      </c>
      <c r="G353" t="s">
        <v>532</v>
      </c>
      <c r="H353" t="s">
        <v>15</v>
      </c>
      <c r="I353" t="s">
        <v>15</v>
      </c>
    </row>
    <row r="354" spans="1:9">
      <c r="A354" t="s">
        <v>537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 t="s">
        <v>15</v>
      </c>
      <c r="I354" t="s">
        <v>15</v>
      </c>
    </row>
    <row r="355" spans="1:9">
      <c r="A355" t="s">
        <v>538</v>
      </c>
      <c r="B355" t="s">
        <v>531</v>
      </c>
      <c r="C355" t="s">
        <v>387</v>
      </c>
      <c r="D355" s="1">
        <v>1</v>
      </c>
      <c r="E355" s="2">
        <v>145</v>
      </c>
      <c r="F355" s="2">
        <v>145</v>
      </c>
      <c r="G355" t="s">
        <v>532</v>
      </c>
      <c r="H355" t="s">
        <v>15</v>
      </c>
      <c r="I355" t="s">
        <v>15</v>
      </c>
    </row>
    <row r="356" spans="1:9">
      <c r="A356" t="s">
        <v>539</v>
      </c>
      <c r="B356" t="s">
        <v>531</v>
      </c>
      <c r="C356" t="s">
        <v>70</v>
      </c>
      <c r="D356" s="1">
        <v>16.82</v>
      </c>
      <c r="E356" s="2">
        <v>6.1</v>
      </c>
      <c r="F356" s="2">
        <v>102.6</v>
      </c>
      <c r="G356" t="s">
        <v>532</v>
      </c>
      <c r="H356" t="s">
        <v>15</v>
      </c>
      <c r="I356" t="s">
        <v>15</v>
      </c>
    </row>
    <row r="357" spans="1:9">
      <c r="A357" t="s">
        <v>540</v>
      </c>
      <c r="B357" t="s">
        <v>531</v>
      </c>
      <c r="C357" t="s">
        <v>541</v>
      </c>
      <c r="D357" s="1">
        <v>16.93</v>
      </c>
      <c r="E357" s="2">
        <v>6.1</v>
      </c>
      <c r="F357" s="2">
        <v>103.27</v>
      </c>
      <c r="G357" t="s">
        <v>532</v>
      </c>
      <c r="H357" t="s">
        <v>15</v>
      </c>
      <c r="I357" t="s">
        <v>15</v>
      </c>
    </row>
    <row r="358" spans="1:9">
      <c r="A358" t="s">
        <v>542</v>
      </c>
      <c r="B358" t="s">
        <v>531</v>
      </c>
      <c r="C358" t="s">
        <v>72</v>
      </c>
      <c r="D358" s="1">
        <v>16.82</v>
      </c>
      <c r="E358" s="2">
        <v>4.6</v>
      </c>
      <c r="F358" s="2">
        <v>77.37</v>
      </c>
      <c r="G358" t="s">
        <v>532</v>
      </c>
      <c r="H358" t="s">
        <v>15</v>
      </c>
      <c r="I358" t="s">
        <v>15</v>
      </c>
    </row>
    <row r="359" spans="1:9">
      <c r="A359" t="s">
        <v>543</v>
      </c>
      <c r="B359" t="s">
        <v>531</v>
      </c>
      <c r="C359" t="s">
        <v>70</v>
      </c>
      <c r="D359" s="1">
        <v>16.51</v>
      </c>
      <c r="E359" s="2">
        <v>6.1</v>
      </c>
      <c r="F359" s="2">
        <v>100.71</v>
      </c>
      <c r="G359" t="s">
        <v>532</v>
      </c>
      <c r="H359" t="s">
        <v>15</v>
      </c>
      <c r="I359" t="s">
        <v>15</v>
      </c>
    </row>
    <row r="360" spans="1:9">
      <c r="A360" t="s">
        <v>544</v>
      </c>
      <c r="B360" t="s">
        <v>531</v>
      </c>
      <c r="C360" t="s">
        <v>72</v>
      </c>
      <c r="D360" s="1">
        <v>16.52</v>
      </c>
      <c r="E360" s="2">
        <v>4.6</v>
      </c>
      <c r="F360" s="2">
        <v>75.99</v>
      </c>
      <c r="G360" t="s">
        <v>532</v>
      </c>
      <c r="H360" t="s">
        <v>15</v>
      </c>
      <c r="I360" t="s">
        <v>15</v>
      </c>
    </row>
    <row r="361" spans="1:9">
      <c r="A361" t="s">
        <v>545</v>
      </c>
      <c r="B361" t="s">
        <v>531</v>
      </c>
      <c r="C361" t="s">
        <v>72</v>
      </c>
      <c r="D361" s="1">
        <v>16.4</v>
      </c>
      <c r="E361" s="2">
        <v>4.6</v>
      </c>
      <c r="F361" s="2">
        <v>75.44</v>
      </c>
      <c r="G361" t="s">
        <v>532</v>
      </c>
      <c r="H361" t="s">
        <v>15</v>
      </c>
      <c r="I361" t="s">
        <v>15</v>
      </c>
    </row>
    <row r="362" spans="1:9">
      <c r="A362" t="s">
        <v>546</v>
      </c>
      <c r="B362" t="s">
        <v>531</v>
      </c>
      <c r="C362" t="s">
        <v>387</v>
      </c>
      <c r="D362" s="1">
        <v>16.49</v>
      </c>
      <c r="E362" s="2">
        <v>8.15</v>
      </c>
      <c r="F362" s="2">
        <v>134.39</v>
      </c>
      <c r="G362" t="s">
        <v>532</v>
      </c>
      <c r="H362" t="s">
        <v>15</v>
      </c>
      <c r="I362" t="s">
        <v>15</v>
      </c>
    </row>
    <row r="363" spans="1:9">
      <c r="A363" t="s">
        <v>547</v>
      </c>
      <c r="B363" t="s">
        <v>531</v>
      </c>
      <c r="C363" t="s">
        <v>387</v>
      </c>
      <c r="D363" s="1">
        <v>16.46</v>
      </c>
      <c r="E363" s="2">
        <v>8.15</v>
      </c>
      <c r="F363" s="2">
        <v>134.15</v>
      </c>
      <c r="G363" t="s">
        <v>532</v>
      </c>
      <c r="H363" t="s">
        <v>15</v>
      </c>
      <c r="I363" t="s">
        <v>15</v>
      </c>
    </row>
    <row r="364" spans="1:9">
      <c r="A364" t="s">
        <v>548</v>
      </c>
      <c r="B364" t="s">
        <v>531</v>
      </c>
      <c r="C364" t="s">
        <v>70</v>
      </c>
      <c r="D364" s="1">
        <v>16.51</v>
      </c>
      <c r="E364" s="2">
        <v>6.1</v>
      </c>
      <c r="F364" s="2">
        <v>100.71</v>
      </c>
      <c r="G364" t="s">
        <v>532</v>
      </c>
      <c r="H364" t="s">
        <v>15</v>
      </c>
      <c r="I364" t="s">
        <v>15</v>
      </c>
    </row>
    <row r="365" spans="1:9">
      <c r="A365" t="s">
        <v>549</v>
      </c>
      <c r="B365" t="s">
        <v>531</v>
      </c>
      <c r="C365" t="s">
        <v>550</v>
      </c>
      <c r="D365" s="1">
        <v>16.22</v>
      </c>
      <c r="E365" s="2">
        <v>3</v>
      </c>
      <c r="F365" s="2">
        <v>48.66</v>
      </c>
      <c r="G365" t="s">
        <v>532</v>
      </c>
      <c r="H365" t="s">
        <v>15</v>
      </c>
      <c r="I365" t="s">
        <v>15</v>
      </c>
    </row>
    <row r="366" spans="1:9">
      <c r="A366" t="s">
        <v>551</v>
      </c>
      <c r="B366" t="s">
        <v>531</v>
      </c>
      <c r="C366" t="s">
        <v>70</v>
      </c>
      <c r="D366" s="1">
        <v>16.42</v>
      </c>
      <c r="E366" s="2">
        <v>6.1</v>
      </c>
      <c r="F366" s="2">
        <v>100.16</v>
      </c>
      <c r="G366" t="s">
        <v>532</v>
      </c>
      <c r="H366" t="s">
        <v>15</v>
      </c>
      <c r="I366" t="s">
        <v>15</v>
      </c>
    </row>
    <row r="367" spans="1:9">
      <c r="A367" t="s">
        <v>552</v>
      </c>
      <c r="B367" t="s">
        <v>531</v>
      </c>
      <c r="C367" t="s">
        <v>385</v>
      </c>
      <c r="D367" s="1">
        <v>16.39</v>
      </c>
      <c r="E367" s="2">
        <v>7.35</v>
      </c>
      <c r="F367" s="2">
        <v>120.47</v>
      </c>
      <c r="G367" t="s">
        <v>532</v>
      </c>
      <c r="H367" t="s">
        <v>15</v>
      </c>
      <c r="I367" t="s">
        <v>15</v>
      </c>
    </row>
    <row r="368" spans="1:9">
      <c r="A368" t="s">
        <v>813</v>
      </c>
      <c r="B368" t="s">
        <v>814</v>
      </c>
      <c r="C368" t="s">
        <v>812</v>
      </c>
      <c r="D368" s="1">
        <v>1</v>
      </c>
      <c r="E368" s="2">
        <v>617.5</v>
      </c>
      <c r="F368" s="2">
        <v>617.5</v>
      </c>
      <c r="G368" t="s">
        <v>815</v>
      </c>
      <c r="H368" t="s">
        <v>810</v>
      </c>
      <c r="I368" t="s">
        <v>15</v>
      </c>
    </row>
    <row r="369" spans="1:9">
      <c r="A369" t="s">
        <v>553</v>
      </c>
      <c r="B369" t="s">
        <v>554</v>
      </c>
      <c r="C369" t="s">
        <v>555</v>
      </c>
      <c r="D369" s="1">
        <v>1</v>
      </c>
      <c r="E369" s="2">
        <v>75</v>
      </c>
      <c r="F369" s="2">
        <v>75</v>
      </c>
      <c r="G369" t="s">
        <v>556</v>
      </c>
      <c r="H369" t="s">
        <v>15</v>
      </c>
      <c r="I369" t="s">
        <v>15</v>
      </c>
    </row>
    <row r="370" spans="1:9">
      <c r="A370" t="s">
        <v>557</v>
      </c>
      <c r="B370" t="s">
        <v>554</v>
      </c>
      <c r="C370" t="s">
        <v>50</v>
      </c>
      <c r="D370" s="1">
        <v>17.1</v>
      </c>
      <c r="E370" s="2">
        <v>5.35</v>
      </c>
      <c r="F370" s="2">
        <v>91.48</v>
      </c>
      <c r="G370" t="s">
        <v>556</v>
      </c>
      <c r="H370" t="s">
        <v>15</v>
      </c>
      <c r="I370" t="s">
        <v>15</v>
      </c>
    </row>
    <row r="371" spans="1:9">
      <c r="A371" t="s">
        <v>558</v>
      </c>
      <c r="B371" t="s">
        <v>554</v>
      </c>
      <c r="C371" t="s">
        <v>559</v>
      </c>
      <c r="D371" s="1">
        <v>17.39</v>
      </c>
      <c r="E371" s="2">
        <v>3.85</v>
      </c>
      <c r="F371" s="2">
        <v>66.95</v>
      </c>
      <c r="G371" t="s">
        <v>556</v>
      </c>
      <c r="H371" t="s">
        <v>15</v>
      </c>
      <c r="I371" t="s">
        <v>15</v>
      </c>
    </row>
    <row r="372" spans="1:9">
      <c r="A372" t="s">
        <v>560</v>
      </c>
      <c r="B372" t="s">
        <v>554</v>
      </c>
      <c r="C372" t="s">
        <v>50</v>
      </c>
      <c r="D372" s="1">
        <v>17.4</v>
      </c>
      <c r="E372" s="2">
        <v>5.35</v>
      </c>
      <c r="F372" s="2">
        <v>93.09</v>
      </c>
      <c r="G372" t="s">
        <v>556</v>
      </c>
      <c r="H372" t="s">
        <v>15</v>
      </c>
      <c r="I372" t="s">
        <v>15</v>
      </c>
    </row>
    <row r="373" spans="1:9">
      <c r="A373" t="s">
        <v>561</v>
      </c>
      <c r="B373" t="s">
        <v>554</v>
      </c>
      <c r="C373" t="s">
        <v>562</v>
      </c>
      <c r="D373" s="1">
        <v>17.42</v>
      </c>
      <c r="E373" s="2">
        <v>6.05</v>
      </c>
      <c r="F373" s="2">
        <v>105.39</v>
      </c>
      <c r="G373" t="s">
        <v>556</v>
      </c>
      <c r="H373" t="s">
        <v>15</v>
      </c>
      <c r="I373" t="s">
        <v>15</v>
      </c>
    </row>
    <row r="374" spans="1:9">
      <c r="A374" t="s">
        <v>563</v>
      </c>
      <c r="B374" t="s">
        <v>554</v>
      </c>
      <c r="C374" t="s">
        <v>483</v>
      </c>
      <c r="D374" s="1">
        <v>16.82</v>
      </c>
      <c r="E374" s="2">
        <v>7.5</v>
      </c>
      <c r="F374" s="2">
        <v>126.15</v>
      </c>
      <c r="G374" t="s">
        <v>556</v>
      </c>
      <c r="H374" t="s">
        <v>15</v>
      </c>
      <c r="I374" t="s">
        <v>15</v>
      </c>
    </row>
    <row r="375" spans="1:9">
      <c r="A375" t="s">
        <v>564</v>
      </c>
      <c r="B375" t="s">
        <v>554</v>
      </c>
      <c r="C375" t="s">
        <v>53</v>
      </c>
      <c r="D375" s="1">
        <v>16.72</v>
      </c>
      <c r="E375" s="2">
        <v>6.05</v>
      </c>
      <c r="F375" s="2">
        <v>101.16</v>
      </c>
      <c r="G375" t="s">
        <v>556</v>
      </c>
      <c r="H375" t="s">
        <v>15</v>
      </c>
      <c r="I375" t="s">
        <v>15</v>
      </c>
    </row>
    <row r="376" spans="1:9">
      <c r="A376" t="s">
        <v>565</v>
      </c>
      <c r="B376" t="s">
        <v>554</v>
      </c>
      <c r="C376" t="s">
        <v>566</v>
      </c>
      <c r="D376" s="1">
        <v>16.77</v>
      </c>
      <c r="E376" s="2">
        <v>4.2</v>
      </c>
      <c r="F376" s="2">
        <v>70.43</v>
      </c>
      <c r="G376" t="s">
        <v>556</v>
      </c>
      <c r="H376" t="s">
        <v>15</v>
      </c>
      <c r="I376" t="s">
        <v>15</v>
      </c>
    </row>
    <row r="377" spans="1:9">
      <c r="A377" t="s">
        <v>567</v>
      </c>
      <c r="B377" t="s">
        <v>554</v>
      </c>
      <c r="C377" t="s">
        <v>53</v>
      </c>
      <c r="D377" s="1">
        <v>16.74</v>
      </c>
      <c r="E377" s="2">
        <v>6.05</v>
      </c>
      <c r="F377" s="2">
        <v>101.28</v>
      </c>
      <c r="G377" t="s">
        <v>556</v>
      </c>
      <c r="H377" t="s">
        <v>15</v>
      </c>
      <c r="I377" t="s">
        <v>15</v>
      </c>
    </row>
    <row r="378" spans="1:9">
      <c r="A378" t="s">
        <v>568</v>
      </c>
      <c r="B378" t="s">
        <v>554</v>
      </c>
      <c r="C378" t="s">
        <v>569</v>
      </c>
      <c r="D378" s="1">
        <v>16.7</v>
      </c>
      <c r="E378" s="2">
        <v>3.15</v>
      </c>
      <c r="F378" s="2">
        <v>52.6</v>
      </c>
      <c r="G378" t="s">
        <v>556</v>
      </c>
      <c r="H378" t="s">
        <v>15</v>
      </c>
      <c r="I378" t="s">
        <v>15</v>
      </c>
    </row>
    <row r="379" spans="1:9">
      <c r="A379" t="s">
        <v>816</v>
      </c>
      <c r="B379" t="s">
        <v>554</v>
      </c>
      <c r="C379" t="s">
        <v>812</v>
      </c>
      <c r="D379" s="1">
        <v>1</v>
      </c>
      <c r="E379" s="2">
        <v>617.5</v>
      </c>
      <c r="F379" s="2">
        <v>617.5</v>
      </c>
      <c r="G379" t="s">
        <v>556</v>
      </c>
      <c r="H379" t="s">
        <v>810</v>
      </c>
      <c r="I379" t="s">
        <v>15</v>
      </c>
    </row>
    <row r="380" spans="1:9">
      <c r="A380" t="s">
        <v>570</v>
      </c>
      <c r="B380" t="s">
        <v>554</v>
      </c>
      <c r="C380" t="s">
        <v>571</v>
      </c>
      <c r="D380" s="1">
        <v>17.25</v>
      </c>
      <c r="E380" s="2">
        <v>3.85</v>
      </c>
      <c r="F380" s="2">
        <v>66.41</v>
      </c>
      <c r="G380" t="s">
        <v>556</v>
      </c>
      <c r="H380" t="s">
        <v>15</v>
      </c>
      <c r="I380" t="s">
        <v>15</v>
      </c>
    </row>
    <row r="381" spans="1:9">
      <c r="A381" t="s">
        <v>572</v>
      </c>
      <c r="B381" t="s">
        <v>554</v>
      </c>
      <c r="C381" t="s">
        <v>573</v>
      </c>
      <c r="D381" s="1">
        <v>17.3</v>
      </c>
      <c r="E381" s="2">
        <v>3.7</v>
      </c>
      <c r="F381" s="2">
        <v>64.01</v>
      </c>
      <c r="G381" t="s">
        <v>556</v>
      </c>
      <c r="H381" t="s">
        <v>15</v>
      </c>
      <c r="I381" t="s">
        <v>15</v>
      </c>
    </row>
    <row r="382" spans="1:9">
      <c r="A382" t="s">
        <v>574</v>
      </c>
      <c r="B382" t="s">
        <v>554</v>
      </c>
      <c r="C382" t="s">
        <v>575</v>
      </c>
      <c r="D382" s="1">
        <v>17.29</v>
      </c>
      <c r="E382" s="2">
        <v>3.85</v>
      </c>
      <c r="F382" s="2">
        <v>66.57</v>
      </c>
      <c r="G382" t="s">
        <v>556</v>
      </c>
      <c r="H382" t="s">
        <v>15</v>
      </c>
      <c r="I382" t="s">
        <v>15</v>
      </c>
    </row>
    <row r="383" spans="1:9">
      <c r="A383" t="s">
        <v>576</v>
      </c>
      <c r="B383" t="s">
        <v>554</v>
      </c>
      <c r="C383" t="s">
        <v>577</v>
      </c>
      <c r="D383" s="1">
        <v>17.29</v>
      </c>
      <c r="E383" s="2">
        <v>6.05</v>
      </c>
      <c r="F383" s="2">
        <v>104.6</v>
      </c>
      <c r="G383" t="s">
        <v>556</v>
      </c>
      <c r="H383" t="s">
        <v>15</v>
      </c>
      <c r="I383" t="s">
        <v>15</v>
      </c>
    </row>
    <row r="384" spans="1:9">
      <c r="A384" t="s">
        <v>578</v>
      </c>
      <c r="B384" t="s">
        <v>554</v>
      </c>
      <c r="C384" t="s">
        <v>579</v>
      </c>
      <c r="D384" s="1">
        <v>17.29</v>
      </c>
      <c r="E384" s="2">
        <v>6.05</v>
      </c>
      <c r="F384" s="2">
        <v>104.6</v>
      </c>
      <c r="G384" t="s">
        <v>556</v>
      </c>
      <c r="H384" t="s">
        <v>15</v>
      </c>
      <c r="I384" t="s">
        <v>15</v>
      </c>
    </row>
    <row r="385" spans="1:9">
      <c r="A385" t="s">
        <v>580</v>
      </c>
      <c r="B385" t="s">
        <v>554</v>
      </c>
      <c r="C385" t="s">
        <v>61</v>
      </c>
      <c r="D385" s="1">
        <v>17.31</v>
      </c>
      <c r="E385" s="2">
        <v>5.35</v>
      </c>
      <c r="F385" s="2">
        <v>92.61</v>
      </c>
      <c r="G385" t="s">
        <v>556</v>
      </c>
      <c r="H385" t="s">
        <v>15</v>
      </c>
      <c r="I385" t="s">
        <v>15</v>
      </c>
    </row>
    <row r="386" spans="1:9">
      <c r="A386" t="s">
        <v>581</v>
      </c>
      <c r="B386" t="s">
        <v>582</v>
      </c>
      <c r="C386" t="s">
        <v>483</v>
      </c>
      <c r="D386" s="1">
        <v>19.54</v>
      </c>
      <c r="E386" s="2">
        <v>7.5</v>
      </c>
      <c r="F386" s="2">
        <v>146.55</v>
      </c>
      <c r="G386" t="s">
        <v>583</v>
      </c>
      <c r="H386" t="s">
        <v>15</v>
      </c>
      <c r="I386" t="s">
        <v>15</v>
      </c>
    </row>
    <row r="387" spans="1:9">
      <c r="A387" t="s">
        <v>584</v>
      </c>
      <c r="B387" t="s">
        <v>582</v>
      </c>
      <c r="C387" t="s">
        <v>59</v>
      </c>
      <c r="D387" s="1">
        <v>20.4</v>
      </c>
      <c r="E387" s="2">
        <v>5.85</v>
      </c>
      <c r="F387" s="2">
        <v>119.34</v>
      </c>
      <c r="G387" t="s">
        <v>583</v>
      </c>
      <c r="H387" t="s">
        <v>15</v>
      </c>
      <c r="I387" t="s">
        <v>15</v>
      </c>
    </row>
    <row r="388" spans="1:9">
      <c r="A388" t="s">
        <v>585</v>
      </c>
      <c r="B388" t="s">
        <v>586</v>
      </c>
      <c r="C388" t="s">
        <v>587</v>
      </c>
      <c r="D388" s="1">
        <v>19.19</v>
      </c>
      <c r="E388" s="2">
        <v>3.85</v>
      </c>
      <c r="F388" s="2">
        <v>73.88</v>
      </c>
      <c r="G388" t="s">
        <v>588</v>
      </c>
      <c r="H388" t="s">
        <v>15</v>
      </c>
      <c r="I388" t="s">
        <v>15</v>
      </c>
    </row>
    <row r="389" spans="1:9">
      <c r="A389" t="s">
        <v>589</v>
      </c>
      <c r="B389" t="s">
        <v>586</v>
      </c>
      <c r="C389" t="s">
        <v>569</v>
      </c>
      <c r="D389" s="1">
        <v>19.16</v>
      </c>
      <c r="E389" s="2">
        <v>3.15</v>
      </c>
      <c r="F389" s="2">
        <v>60.35</v>
      </c>
      <c r="G389" t="s">
        <v>588</v>
      </c>
      <c r="H389" t="s">
        <v>15</v>
      </c>
      <c r="I389" t="s">
        <v>15</v>
      </c>
    </row>
    <row r="390" spans="1:9">
      <c r="A390" t="s">
        <v>590</v>
      </c>
      <c r="B390" t="s">
        <v>586</v>
      </c>
      <c r="C390" t="s">
        <v>39</v>
      </c>
      <c r="D390" s="1">
        <v>18.99</v>
      </c>
      <c r="E390" s="2">
        <v>5.1</v>
      </c>
      <c r="F390" s="2">
        <v>96.85</v>
      </c>
      <c r="G390" t="s">
        <v>588</v>
      </c>
      <c r="H390" t="s">
        <v>15</v>
      </c>
      <c r="I390" t="s">
        <v>15</v>
      </c>
    </row>
    <row r="391" spans="1:9">
      <c r="A391" t="s">
        <v>591</v>
      </c>
      <c r="B391" t="s">
        <v>586</v>
      </c>
      <c r="C391" t="s">
        <v>41</v>
      </c>
      <c r="D391" s="1">
        <v>19.12</v>
      </c>
      <c r="E391" s="2">
        <v>3.35</v>
      </c>
      <c r="F391" s="2">
        <v>64.05</v>
      </c>
      <c r="G391" t="s">
        <v>588</v>
      </c>
      <c r="H391" t="s">
        <v>15</v>
      </c>
      <c r="I391" t="s">
        <v>15</v>
      </c>
    </row>
    <row r="392" spans="1:9">
      <c r="A392" t="s">
        <v>592</v>
      </c>
      <c r="B392" t="s">
        <v>586</v>
      </c>
      <c r="C392" t="s">
        <v>43</v>
      </c>
      <c r="D392" s="1">
        <v>19.08</v>
      </c>
      <c r="E392" s="2">
        <v>3.85</v>
      </c>
      <c r="F392" s="2">
        <v>73.46</v>
      </c>
      <c r="G392" t="s">
        <v>588</v>
      </c>
      <c r="H392" t="s">
        <v>15</v>
      </c>
      <c r="I392" t="s">
        <v>15</v>
      </c>
    </row>
    <row r="393" spans="1:9">
      <c r="A393" t="s">
        <v>593</v>
      </c>
      <c r="B393" t="s">
        <v>586</v>
      </c>
      <c r="C393" t="s">
        <v>594</v>
      </c>
      <c r="D393" s="1">
        <v>19.17</v>
      </c>
      <c r="E393" s="2">
        <v>4.2</v>
      </c>
      <c r="F393" s="2">
        <v>80.51</v>
      </c>
      <c r="G393" t="s">
        <v>588</v>
      </c>
      <c r="H393" t="s">
        <v>15</v>
      </c>
      <c r="I393" t="s">
        <v>15</v>
      </c>
    </row>
    <row r="394" spans="1:9">
      <c r="A394" t="s">
        <v>595</v>
      </c>
      <c r="B394" t="s">
        <v>586</v>
      </c>
      <c r="C394" t="s">
        <v>559</v>
      </c>
      <c r="D394" s="1">
        <v>19.13</v>
      </c>
      <c r="E394" s="2">
        <v>3.85</v>
      </c>
      <c r="F394" s="2">
        <v>73.65</v>
      </c>
      <c r="G394" t="s">
        <v>588</v>
      </c>
      <c r="H394" t="s">
        <v>15</v>
      </c>
      <c r="I394" t="s">
        <v>15</v>
      </c>
    </row>
    <row r="395" spans="1:9">
      <c r="A395" t="s">
        <v>596</v>
      </c>
      <c r="B395" t="s">
        <v>586</v>
      </c>
      <c r="C395" t="s">
        <v>559</v>
      </c>
      <c r="D395" s="1">
        <v>19.11</v>
      </c>
      <c r="E395" s="2">
        <v>3.85</v>
      </c>
      <c r="F395" s="2">
        <v>73.57</v>
      </c>
      <c r="G395" t="s">
        <v>588</v>
      </c>
      <c r="H395" t="s">
        <v>15</v>
      </c>
      <c r="I395" t="s">
        <v>15</v>
      </c>
    </row>
    <row r="396" spans="1:9">
      <c r="A396" t="s">
        <v>597</v>
      </c>
      <c r="B396" t="s">
        <v>586</v>
      </c>
      <c r="C396" t="s">
        <v>492</v>
      </c>
      <c r="D396" s="1">
        <v>19.41</v>
      </c>
      <c r="E396" s="2">
        <v>4.9</v>
      </c>
      <c r="F396" s="2">
        <v>95.11</v>
      </c>
      <c r="G396" t="s">
        <v>588</v>
      </c>
      <c r="H396" t="s">
        <v>15</v>
      </c>
      <c r="I396" t="s">
        <v>15</v>
      </c>
    </row>
    <row r="397" spans="1:9">
      <c r="A397" t="s">
        <v>598</v>
      </c>
      <c r="B397" t="s">
        <v>586</v>
      </c>
      <c r="C397" t="s">
        <v>599</v>
      </c>
      <c r="D397" s="1">
        <v>19.35</v>
      </c>
      <c r="E397" s="2">
        <v>3.05</v>
      </c>
      <c r="F397" s="2">
        <v>59.02</v>
      </c>
      <c r="G397" t="s">
        <v>588</v>
      </c>
      <c r="H397" t="s">
        <v>15</v>
      </c>
      <c r="I397" t="s">
        <v>15</v>
      </c>
    </row>
    <row r="398" spans="1:9">
      <c r="A398" t="s">
        <v>600</v>
      </c>
      <c r="B398" t="s">
        <v>586</v>
      </c>
      <c r="C398" t="s">
        <v>571</v>
      </c>
      <c r="D398" s="1">
        <v>19.37</v>
      </c>
      <c r="E398" s="2">
        <v>3.85</v>
      </c>
      <c r="F398" s="2">
        <v>74.57</v>
      </c>
      <c r="G398" t="s">
        <v>588</v>
      </c>
      <c r="H398" t="s">
        <v>15</v>
      </c>
      <c r="I398" t="s">
        <v>15</v>
      </c>
    </row>
    <row r="399" spans="1:9">
      <c r="A399" t="s">
        <v>601</v>
      </c>
      <c r="B399" t="s">
        <v>586</v>
      </c>
      <c r="C399" t="s">
        <v>602</v>
      </c>
      <c r="D399" s="1">
        <v>19.34</v>
      </c>
      <c r="E399" s="2">
        <v>6.05</v>
      </c>
      <c r="F399" s="2">
        <v>117.01</v>
      </c>
      <c r="G399" t="s">
        <v>588</v>
      </c>
      <c r="H399" t="s">
        <v>15</v>
      </c>
      <c r="I399" t="s">
        <v>15</v>
      </c>
    </row>
    <row r="400" spans="1:9">
      <c r="A400" t="s">
        <v>603</v>
      </c>
      <c r="B400" t="s">
        <v>586</v>
      </c>
      <c r="C400" t="s">
        <v>604</v>
      </c>
      <c r="D400" s="1">
        <v>19.38</v>
      </c>
      <c r="E400" s="2">
        <v>5.35</v>
      </c>
      <c r="F400" s="2">
        <v>103.68</v>
      </c>
      <c r="G400" t="s">
        <v>588</v>
      </c>
      <c r="H400" t="s">
        <v>15</v>
      </c>
      <c r="I400" t="s">
        <v>15</v>
      </c>
    </row>
    <row r="401" spans="1:9">
      <c r="A401" t="s">
        <v>605</v>
      </c>
      <c r="B401" t="s">
        <v>586</v>
      </c>
      <c r="C401" t="s">
        <v>57</v>
      </c>
      <c r="D401" s="1">
        <v>19.39</v>
      </c>
      <c r="E401" s="2">
        <v>4.1</v>
      </c>
      <c r="F401" s="2">
        <v>79.5</v>
      </c>
      <c r="G401" t="s">
        <v>588</v>
      </c>
      <c r="H401" t="s">
        <v>15</v>
      </c>
      <c r="I401" t="s">
        <v>15</v>
      </c>
    </row>
    <row r="402" spans="1:9">
      <c r="A402" t="s">
        <v>606</v>
      </c>
      <c r="B402" t="s">
        <v>586</v>
      </c>
      <c r="C402" t="s">
        <v>577</v>
      </c>
      <c r="D402" s="1">
        <v>19.39</v>
      </c>
      <c r="E402" s="2">
        <v>6.05</v>
      </c>
      <c r="F402" s="2">
        <v>117.31</v>
      </c>
      <c r="G402" t="s">
        <v>588</v>
      </c>
      <c r="H402" t="s">
        <v>15</v>
      </c>
      <c r="I402" t="s">
        <v>15</v>
      </c>
    </row>
    <row r="403" spans="1:9">
      <c r="A403" t="s">
        <v>607</v>
      </c>
      <c r="B403" t="s">
        <v>586</v>
      </c>
      <c r="C403" t="s">
        <v>608</v>
      </c>
      <c r="D403" s="1">
        <v>19.42</v>
      </c>
      <c r="E403" s="2">
        <v>4.6</v>
      </c>
      <c r="F403" s="2">
        <v>89.33</v>
      </c>
      <c r="G403" t="s">
        <v>588</v>
      </c>
      <c r="H403" t="s">
        <v>15</v>
      </c>
      <c r="I403" t="s">
        <v>15</v>
      </c>
    </row>
    <row r="404" spans="1:9">
      <c r="A404" t="s">
        <v>609</v>
      </c>
      <c r="B404" t="s">
        <v>586</v>
      </c>
      <c r="C404" t="s">
        <v>571</v>
      </c>
      <c r="D404" s="1">
        <v>19.38</v>
      </c>
      <c r="E404" s="2">
        <v>3.85</v>
      </c>
      <c r="F404" s="2">
        <v>74.61</v>
      </c>
      <c r="G404" t="s">
        <v>588</v>
      </c>
      <c r="H404" t="s">
        <v>15</v>
      </c>
      <c r="I404" t="s">
        <v>15</v>
      </c>
    </row>
    <row r="405" spans="1:9">
      <c r="A405" t="s">
        <v>610</v>
      </c>
      <c r="B405" t="s">
        <v>611</v>
      </c>
      <c r="C405" t="s">
        <v>612</v>
      </c>
      <c r="D405" s="1">
        <v>18.57</v>
      </c>
      <c r="E405" s="2">
        <v>6.05</v>
      </c>
      <c r="F405" s="2">
        <v>112.35</v>
      </c>
      <c r="G405" t="s">
        <v>588</v>
      </c>
      <c r="H405" t="s">
        <v>15</v>
      </c>
      <c r="I405" t="s">
        <v>15</v>
      </c>
    </row>
    <row r="406" spans="1:9">
      <c r="A406" t="s">
        <v>613</v>
      </c>
      <c r="B406" t="s">
        <v>614</v>
      </c>
      <c r="C406" t="s">
        <v>113</v>
      </c>
      <c r="D406" s="1">
        <v>22.85</v>
      </c>
      <c r="E406" s="2">
        <v>8.1</v>
      </c>
      <c r="F406" s="2">
        <v>185.08</v>
      </c>
      <c r="G406" t="s">
        <v>615</v>
      </c>
      <c r="H406" t="s">
        <v>15</v>
      </c>
      <c r="I406" t="s">
        <v>15</v>
      </c>
    </row>
    <row r="407" spans="1:9">
      <c r="A407" t="s">
        <v>616</v>
      </c>
      <c r="B407" t="s">
        <v>614</v>
      </c>
      <c r="C407" t="s">
        <v>70</v>
      </c>
      <c r="D407" s="1">
        <v>22.47</v>
      </c>
      <c r="E407" s="2">
        <v>6.1</v>
      </c>
      <c r="F407" s="2">
        <v>137.07</v>
      </c>
      <c r="G407" t="s">
        <v>615</v>
      </c>
      <c r="H407" t="s">
        <v>15</v>
      </c>
      <c r="I407" t="s">
        <v>15</v>
      </c>
    </row>
    <row r="408" spans="1:9">
      <c r="A408" t="s">
        <v>617</v>
      </c>
      <c r="B408" t="s">
        <v>614</v>
      </c>
      <c r="C408" t="s">
        <v>113</v>
      </c>
      <c r="D408" s="1">
        <v>22.85</v>
      </c>
      <c r="E408" s="2">
        <v>8.1</v>
      </c>
      <c r="F408" s="2">
        <v>185.08</v>
      </c>
      <c r="G408" t="s">
        <v>615</v>
      </c>
      <c r="H408" t="s">
        <v>15</v>
      </c>
      <c r="I408" t="s">
        <v>15</v>
      </c>
    </row>
    <row r="409" spans="1:9">
      <c r="A409" t="s">
        <v>618</v>
      </c>
      <c r="B409" t="s">
        <v>614</v>
      </c>
      <c r="C409" t="s">
        <v>70</v>
      </c>
      <c r="D409" s="1">
        <v>22.9</v>
      </c>
      <c r="E409" s="2">
        <v>6.1</v>
      </c>
      <c r="F409" s="2">
        <v>139.69</v>
      </c>
      <c r="G409" t="s">
        <v>615</v>
      </c>
      <c r="H409" t="s">
        <v>15</v>
      </c>
      <c r="I409" t="s">
        <v>15</v>
      </c>
    </row>
    <row r="410" spans="1:9">
      <c r="A410" t="s">
        <v>619</v>
      </c>
      <c r="B410" t="s">
        <v>614</v>
      </c>
      <c r="C410" t="s">
        <v>387</v>
      </c>
      <c r="D410" s="1">
        <v>1</v>
      </c>
      <c r="E410" s="2">
        <v>175</v>
      </c>
      <c r="F410" s="2">
        <v>175</v>
      </c>
      <c r="G410" t="s">
        <v>615</v>
      </c>
      <c r="H410" t="s">
        <v>15</v>
      </c>
      <c r="I410" t="s">
        <v>15</v>
      </c>
    </row>
    <row r="411" spans="1:9">
      <c r="A411" t="s">
        <v>620</v>
      </c>
      <c r="B411" t="s">
        <v>621</v>
      </c>
      <c r="C411" t="s">
        <v>555</v>
      </c>
      <c r="D411" s="1">
        <v>1</v>
      </c>
      <c r="E411" s="2">
        <v>75</v>
      </c>
      <c r="F411" s="2">
        <v>75</v>
      </c>
      <c r="G411" t="s">
        <v>622</v>
      </c>
      <c r="H411" t="s">
        <v>15</v>
      </c>
      <c r="I411" t="s">
        <v>15</v>
      </c>
    </row>
    <row r="412" spans="1:9">
      <c r="A412" t="s">
        <v>623</v>
      </c>
      <c r="B412" t="s">
        <v>621</v>
      </c>
      <c r="C412" t="s">
        <v>50</v>
      </c>
      <c r="D412" s="1">
        <v>20.31</v>
      </c>
      <c r="E412" s="2">
        <v>5.35</v>
      </c>
      <c r="F412" s="2">
        <v>108.66</v>
      </c>
      <c r="G412" t="s">
        <v>622</v>
      </c>
      <c r="H412" t="s">
        <v>15</v>
      </c>
      <c r="I412" t="s">
        <v>15</v>
      </c>
    </row>
    <row r="413" spans="1:9">
      <c r="A413" t="s">
        <v>624</v>
      </c>
      <c r="B413" t="s">
        <v>621</v>
      </c>
      <c r="C413" t="s">
        <v>559</v>
      </c>
      <c r="D413" s="1">
        <v>20.24</v>
      </c>
      <c r="E413" s="2">
        <v>3.85</v>
      </c>
      <c r="F413" s="2">
        <v>77.92</v>
      </c>
      <c r="G413" t="s">
        <v>622</v>
      </c>
      <c r="H413" t="s">
        <v>15</v>
      </c>
      <c r="I413" t="s">
        <v>15</v>
      </c>
    </row>
    <row r="414" spans="1:9">
      <c r="A414" t="s">
        <v>625</v>
      </c>
      <c r="B414" t="s">
        <v>621</v>
      </c>
      <c r="C414" t="s">
        <v>50</v>
      </c>
      <c r="D414" s="1">
        <v>20.22</v>
      </c>
      <c r="E414" s="2">
        <v>5.35</v>
      </c>
      <c r="F414" s="2">
        <v>108.18</v>
      </c>
      <c r="G414" t="s">
        <v>622</v>
      </c>
      <c r="H414" t="s">
        <v>15</v>
      </c>
      <c r="I414" t="s">
        <v>15</v>
      </c>
    </row>
    <row r="415" spans="1:9">
      <c r="A415" t="s">
        <v>626</v>
      </c>
      <c r="B415" t="s">
        <v>621</v>
      </c>
      <c r="C415" t="s">
        <v>41</v>
      </c>
      <c r="D415" s="1">
        <v>20.25</v>
      </c>
      <c r="E415" s="2">
        <v>3.35</v>
      </c>
      <c r="F415" s="2">
        <v>67.84</v>
      </c>
      <c r="G415" t="s">
        <v>622</v>
      </c>
      <c r="H415" t="s">
        <v>15</v>
      </c>
      <c r="I415" t="s">
        <v>15</v>
      </c>
    </row>
    <row r="416" spans="1:9">
      <c r="A416" t="s">
        <v>627</v>
      </c>
      <c r="B416" t="s">
        <v>621</v>
      </c>
      <c r="C416" t="s">
        <v>628</v>
      </c>
      <c r="D416" s="1">
        <v>20.17</v>
      </c>
      <c r="E416" s="2">
        <v>3.15</v>
      </c>
      <c r="F416" s="2">
        <v>63.54</v>
      </c>
      <c r="G416" t="s">
        <v>622</v>
      </c>
      <c r="H416" t="s">
        <v>15</v>
      </c>
      <c r="I416" t="s">
        <v>15</v>
      </c>
    </row>
    <row r="417" spans="1:9">
      <c r="A417" t="s">
        <v>629</v>
      </c>
      <c r="B417" t="s">
        <v>621</v>
      </c>
      <c r="C417" t="s">
        <v>53</v>
      </c>
      <c r="D417" s="1">
        <v>20.25</v>
      </c>
      <c r="E417" s="2">
        <v>6.05</v>
      </c>
      <c r="F417" s="2">
        <v>122.51</v>
      </c>
      <c r="G417" t="s">
        <v>622</v>
      </c>
      <c r="H417" t="s">
        <v>15</v>
      </c>
      <c r="I417" t="s">
        <v>15</v>
      </c>
    </row>
    <row r="418" spans="1:9">
      <c r="A418" t="s">
        <v>630</v>
      </c>
      <c r="B418" t="s">
        <v>621</v>
      </c>
      <c r="C418" t="s">
        <v>47</v>
      </c>
      <c r="D418" s="1">
        <v>20.22</v>
      </c>
      <c r="E418" s="2">
        <v>5.6</v>
      </c>
      <c r="F418" s="2">
        <v>113.23</v>
      </c>
      <c r="G418" t="s">
        <v>622</v>
      </c>
      <c r="H418" t="s">
        <v>15</v>
      </c>
      <c r="I418" t="s">
        <v>15</v>
      </c>
    </row>
    <row r="419" spans="1:9">
      <c r="A419" t="s">
        <v>631</v>
      </c>
      <c r="B419" t="s">
        <v>621</v>
      </c>
      <c r="C419" t="s">
        <v>494</v>
      </c>
      <c r="D419" s="1">
        <v>20.02</v>
      </c>
      <c r="E419" s="2">
        <v>5.1</v>
      </c>
      <c r="F419" s="2">
        <v>102.1</v>
      </c>
      <c r="G419" t="s">
        <v>622</v>
      </c>
      <c r="H419" t="s">
        <v>15</v>
      </c>
      <c r="I419" t="s">
        <v>15</v>
      </c>
    </row>
    <row r="420" spans="1:9">
      <c r="A420" t="s">
        <v>632</v>
      </c>
      <c r="B420" t="s">
        <v>621</v>
      </c>
      <c r="C420" t="s">
        <v>496</v>
      </c>
      <c r="D420" s="1">
        <v>20.13</v>
      </c>
      <c r="E420" s="2">
        <v>3.35</v>
      </c>
      <c r="F420" s="2">
        <v>67.44</v>
      </c>
      <c r="G420" t="s">
        <v>622</v>
      </c>
      <c r="H420" t="s">
        <v>15</v>
      </c>
      <c r="I420" t="s">
        <v>15</v>
      </c>
    </row>
    <row r="421" spans="1:9">
      <c r="A421" t="s">
        <v>633</v>
      </c>
      <c r="B421" t="s">
        <v>621</v>
      </c>
      <c r="C421" t="s">
        <v>496</v>
      </c>
      <c r="D421" s="1">
        <v>20.09</v>
      </c>
      <c r="E421" s="2">
        <v>3.35</v>
      </c>
      <c r="F421" s="2">
        <v>67.3</v>
      </c>
      <c r="G421" t="s">
        <v>622</v>
      </c>
      <c r="H421" t="s">
        <v>15</v>
      </c>
      <c r="I421" t="s">
        <v>15</v>
      </c>
    </row>
    <row r="422" spans="1:9">
      <c r="A422" t="s">
        <v>634</v>
      </c>
      <c r="B422" t="s">
        <v>621</v>
      </c>
      <c r="C422" t="s">
        <v>635</v>
      </c>
      <c r="D422" s="1">
        <v>20.18</v>
      </c>
      <c r="E422" s="2">
        <v>3.35</v>
      </c>
      <c r="F422" s="2">
        <v>67.6</v>
      </c>
      <c r="G422" t="s">
        <v>622</v>
      </c>
      <c r="H422" t="s">
        <v>15</v>
      </c>
      <c r="I422" t="s">
        <v>15</v>
      </c>
    </row>
    <row r="423" spans="1:9">
      <c r="A423" t="s">
        <v>636</v>
      </c>
      <c r="B423" t="s">
        <v>621</v>
      </c>
      <c r="C423" t="s">
        <v>637</v>
      </c>
      <c r="D423" s="1">
        <v>20.15</v>
      </c>
      <c r="E423" s="2">
        <v>5.6</v>
      </c>
      <c r="F423" s="2">
        <v>112.84</v>
      </c>
      <c r="G423" t="s">
        <v>622</v>
      </c>
      <c r="H423" t="s">
        <v>15</v>
      </c>
      <c r="I423" t="s">
        <v>15</v>
      </c>
    </row>
    <row r="424" spans="1:9">
      <c r="A424" t="s">
        <v>638</v>
      </c>
      <c r="B424" t="s">
        <v>621</v>
      </c>
      <c r="C424" t="s">
        <v>59</v>
      </c>
      <c r="D424" s="1">
        <v>20.1</v>
      </c>
      <c r="E424" s="2">
        <v>5.85</v>
      </c>
      <c r="F424" s="2">
        <v>117.58</v>
      </c>
      <c r="G424" t="s">
        <v>622</v>
      </c>
      <c r="H424" t="s">
        <v>15</v>
      </c>
      <c r="I424" t="s">
        <v>15</v>
      </c>
    </row>
    <row r="425" spans="1:9">
      <c r="A425" t="s">
        <v>639</v>
      </c>
      <c r="B425" t="s">
        <v>621</v>
      </c>
      <c r="C425" t="s">
        <v>575</v>
      </c>
      <c r="D425" s="1">
        <v>20.17</v>
      </c>
      <c r="E425" s="2">
        <v>3.85</v>
      </c>
      <c r="F425" s="2">
        <v>77.65</v>
      </c>
      <c r="G425" t="s">
        <v>622</v>
      </c>
      <c r="H425" t="s">
        <v>15</v>
      </c>
      <c r="I425" t="s">
        <v>15</v>
      </c>
    </row>
    <row r="426" spans="1:9">
      <c r="A426" t="s">
        <v>640</v>
      </c>
      <c r="B426" t="s">
        <v>621</v>
      </c>
      <c r="C426" t="s">
        <v>604</v>
      </c>
      <c r="D426" s="1">
        <v>20.22</v>
      </c>
      <c r="E426" s="2">
        <v>5.35</v>
      </c>
      <c r="F426" s="2">
        <v>108.18</v>
      </c>
      <c r="G426" t="s">
        <v>622</v>
      </c>
      <c r="H426" t="s">
        <v>15</v>
      </c>
      <c r="I426" t="s">
        <v>15</v>
      </c>
    </row>
    <row r="427" spans="1:9">
      <c r="A427" t="s">
        <v>641</v>
      </c>
      <c r="B427" t="s">
        <v>621</v>
      </c>
      <c r="C427" t="s">
        <v>61</v>
      </c>
      <c r="D427" s="1">
        <v>20.25</v>
      </c>
      <c r="E427" s="2">
        <v>5.35</v>
      </c>
      <c r="F427" s="2">
        <v>108.34</v>
      </c>
      <c r="G427" t="s">
        <v>622</v>
      </c>
      <c r="H427" t="s">
        <v>15</v>
      </c>
      <c r="I427" t="s">
        <v>15</v>
      </c>
    </row>
    <row r="428" spans="1:9">
      <c r="A428" t="s">
        <v>642</v>
      </c>
      <c r="B428" t="s">
        <v>621</v>
      </c>
      <c r="C428" t="s">
        <v>643</v>
      </c>
      <c r="D428" s="1">
        <v>20.15</v>
      </c>
      <c r="E428" s="2">
        <v>3.15</v>
      </c>
      <c r="F428" s="2">
        <v>63.47</v>
      </c>
      <c r="G428" t="s">
        <v>622</v>
      </c>
      <c r="H428" t="s">
        <v>15</v>
      </c>
      <c r="I428" t="s">
        <v>15</v>
      </c>
    </row>
    <row r="429" spans="1:9">
      <c r="A429" t="s">
        <v>644</v>
      </c>
      <c r="B429" t="s">
        <v>621</v>
      </c>
      <c r="C429" t="s">
        <v>61</v>
      </c>
      <c r="D429" s="1">
        <v>20.23</v>
      </c>
      <c r="E429" s="2">
        <v>5.35</v>
      </c>
      <c r="F429" s="2">
        <v>108.23</v>
      </c>
      <c r="G429" t="s">
        <v>622</v>
      </c>
      <c r="H429" t="s">
        <v>15</v>
      </c>
      <c r="I429" t="s">
        <v>15</v>
      </c>
    </row>
    <row r="430" spans="1:9">
      <c r="A430" t="s">
        <v>645</v>
      </c>
      <c r="B430" t="s">
        <v>621</v>
      </c>
      <c r="C430" t="s">
        <v>64</v>
      </c>
      <c r="D430" s="1">
        <v>20.04</v>
      </c>
      <c r="E430" s="2">
        <v>7.2</v>
      </c>
      <c r="F430" s="2">
        <v>144.29</v>
      </c>
      <c r="G430" t="s">
        <v>622</v>
      </c>
      <c r="H430" t="s">
        <v>15</v>
      </c>
      <c r="I430" t="s">
        <v>15</v>
      </c>
    </row>
    <row r="431" spans="1:9">
      <c r="A431" t="s">
        <v>646</v>
      </c>
      <c r="B431" t="s">
        <v>647</v>
      </c>
      <c r="C431" t="s">
        <v>25</v>
      </c>
      <c r="D431" s="1">
        <v>23.12</v>
      </c>
      <c r="E431" s="2">
        <v>5.6</v>
      </c>
      <c r="F431" s="2">
        <v>129.47</v>
      </c>
      <c r="G431" t="s">
        <v>648</v>
      </c>
      <c r="H431" t="s">
        <v>15</v>
      </c>
      <c r="I431" t="s">
        <v>15</v>
      </c>
    </row>
    <row r="432" spans="1:9">
      <c r="A432" t="s">
        <v>649</v>
      </c>
      <c r="B432" t="s">
        <v>647</v>
      </c>
      <c r="C432" t="s">
        <v>650</v>
      </c>
      <c r="D432" s="1">
        <v>23.14</v>
      </c>
      <c r="E432" s="2">
        <v>5.1</v>
      </c>
      <c r="F432" s="2">
        <v>118.01</v>
      </c>
      <c r="G432" t="s">
        <v>648</v>
      </c>
      <c r="H432" t="s">
        <v>15</v>
      </c>
      <c r="I432" t="s">
        <v>15</v>
      </c>
    </row>
    <row r="433" spans="1:9">
      <c r="A433" t="s">
        <v>651</v>
      </c>
      <c r="B433" t="s">
        <v>647</v>
      </c>
      <c r="C433" t="s">
        <v>17</v>
      </c>
      <c r="D433" s="1">
        <v>23.15</v>
      </c>
      <c r="E433" s="2">
        <v>4.2</v>
      </c>
      <c r="F433" s="2">
        <v>97.23</v>
      </c>
      <c r="G433" t="s">
        <v>648</v>
      </c>
      <c r="H433" t="s">
        <v>15</v>
      </c>
      <c r="I433" t="s">
        <v>15</v>
      </c>
    </row>
    <row r="434" spans="1:9">
      <c r="A434" t="s">
        <v>652</v>
      </c>
      <c r="B434" t="s">
        <v>647</v>
      </c>
      <c r="C434" t="s">
        <v>332</v>
      </c>
      <c r="D434" s="1">
        <v>23.07</v>
      </c>
      <c r="E434" s="2">
        <v>3.15</v>
      </c>
      <c r="F434" s="2">
        <v>72.67</v>
      </c>
      <c r="G434" t="s">
        <v>648</v>
      </c>
      <c r="H434" t="s">
        <v>15</v>
      </c>
      <c r="I434" t="s">
        <v>15</v>
      </c>
    </row>
    <row r="435" spans="1:9">
      <c r="A435" t="s">
        <v>653</v>
      </c>
      <c r="B435" t="s">
        <v>647</v>
      </c>
      <c r="C435" t="s">
        <v>315</v>
      </c>
      <c r="D435" s="1">
        <v>23.16</v>
      </c>
      <c r="E435" s="2">
        <v>4.8</v>
      </c>
      <c r="F435" s="2">
        <v>111.17</v>
      </c>
      <c r="G435" t="s">
        <v>648</v>
      </c>
      <c r="H435" t="s">
        <v>15</v>
      </c>
      <c r="I435" t="s">
        <v>15</v>
      </c>
    </row>
    <row r="436" spans="1:9">
      <c r="A436" t="s">
        <v>654</v>
      </c>
      <c r="B436" t="s">
        <v>647</v>
      </c>
      <c r="C436" t="s">
        <v>245</v>
      </c>
      <c r="D436" s="1">
        <v>23.09</v>
      </c>
      <c r="E436" s="2">
        <v>3.95</v>
      </c>
      <c r="F436" s="2">
        <v>91.21</v>
      </c>
      <c r="G436" t="s">
        <v>648</v>
      </c>
      <c r="H436" t="s">
        <v>15</v>
      </c>
      <c r="I436" t="s">
        <v>15</v>
      </c>
    </row>
    <row r="437" spans="1:9">
      <c r="A437" t="s">
        <v>655</v>
      </c>
      <c r="B437" t="s">
        <v>647</v>
      </c>
      <c r="C437" t="s">
        <v>322</v>
      </c>
      <c r="D437" s="1">
        <v>23.19</v>
      </c>
      <c r="E437" s="2">
        <v>5.65</v>
      </c>
      <c r="F437" s="2">
        <v>131.02</v>
      </c>
      <c r="G437" t="s">
        <v>648</v>
      </c>
      <c r="H437" t="s">
        <v>15</v>
      </c>
      <c r="I437" t="s">
        <v>15</v>
      </c>
    </row>
    <row r="438" spans="1:9">
      <c r="A438" t="s">
        <v>656</v>
      </c>
      <c r="B438" t="s">
        <v>647</v>
      </c>
      <c r="C438" t="s">
        <v>657</v>
      </c>
      <c r="D438" s="1">
        <v>22.94</v>
      </c>
      <c r="E438" s="2">
        <v>5.1</v>
      </c>
      <c r="F438" s="2">
        <v>116.99</v>
      </c>
      <c r="G438" t="s">
        <v>648</v>
      </c>
      <c r="H438" t="s">
        <v>15</v>
      </c>
      <c r="I438" t="s">
        <v>15</v>
      </c>
    </row>
    <row r="439" spans="1:9">
      <c r="A439" t="s">
        <v>658</v>
      </c>
      <c r="B439" t="s">
        <v>647</v>
      </c>
      <c r="C439" t="s">
        <v>243</v>
      </c>
      <c r="D439" s="1">
        <v>23.11</v>
      </c>
      <c r="E439" s="2">
        <v>7.9</v>
      </c>
      <c r="F439" s="2">
        <v>182.57</v>
      </c>
      <c r="G439" t="s">
        <v>648</v>
      </c>
      <c r="H439" t="s">
        <v>15</v>
      </c>
      <c r="I439" t="s">
        <v>15</v>
      </c>
    </row>
    <row r="440" spans="1:9">
      <c r="A440" t="s">
        <v>659</v>
      </c>
      <c r="B440" t="s">
        <v>647</v>
      </c>
      <c r="C440" t="s">
        <v>12</v>
      </c>
      <c r="D440" s="1">
        <v>23.15</v>
      </c>
      <c r="E440" s="2">
        <v>3.35</v>
      </c>
      <c r="F440" s="2">
        <v>77.55</v>
      </c>
      <c r="G440" t="s">
        <v>648</v>
      </c>
      <c r="H440" t="s">
        <v>15</v>
      </c>
      <c r="I440" t="s">
        <v>15</v>
      </c>
    </row>
    <row r="441" spans="1:9">
      <c r="A441" t="s">
        <v>660</v>
      </c>
      <c r="B441" t="s">
        <v>647</v>
      </c>
      <c r="C441" t="s">
        <v>243</v>
      </c>
      <c r="D441" s="1">
        <v>23.03</v>
      </c>
      <c r="E441" s="2">
        <v>7.9</v>
      </c>
      <c r="F441" s="2">
        <v>181.94</v>
      </c>
      <c r="G441" t="s">
        <v>648</v>
      </c>
      <c r="H441" t="s">
        <v>15</v>
      </c>
      <c r="I441" t="s">
        <v>15</v>
      </c>
    </row>
    <row r="442" spans="1:9">
      <c r="A442" t="s">
        <v>661</v>
      </c>
      <c r="B442" t="s">
        <v>647</v>
      </c>
      <c r="C442" t="s">
        <v>19</v>
      </c>
      <c r="D442" s="1">
        <v>23.26</v>
      </c>
      <c r="E442" s="2">
        <v>7.7</v>
      </c>
      <c r="F442" s="2">
        <v>179.1</v>
      </c>
      <c r="G442" t="s">
        <v>648</v>
      </c>
      <c r="H442" t="s">
        <v>15</v>
      </c>
      <c r="I442" t="s">
        <v>15</v>
      </c>
    </row>
    <row r="443" spans="1:9">
      <c r="A443" t="s">
        <v>662</v>
      </c>
      <c r="B443" t="s">
        <v>647</v>
      </c>
      <c r="C443" t="s">
        <v>19</v>
      </c>
      <c r="D443" s="1">
        <v>23.15</v>
      </c>
      <c r="E443" s="2">
        <v>7.7</v>
      </c>
      <c r="F443" s="2">
        <v>178.26</v>
      </c>
      <c r="G443" t="s">
        <v>648</v>
      </c>
      <c r="H443" t="s">
        <v>15</v>
      </c>
      <c r="I443" t="s">
        <v>15</v>
      </c>
    </row>
    <row r="444" spans="1:9">
      <c r="A444" t="s">
        <v>663</v>
      </c>
      <c r="B444" t="s">
        <v>647</v>
      </c>
      <c r="C444" t="s">
        <v>243</v>
      </c>
      <c r="D444" s="1">
        <v>23.16</v>
      </c>
      <c r="E444" s="2">
        <v>7.9</v>
      </c>
      <c r="F444" s="2">
        <v>182.96</v>
      </c>
      <c r="G444" t="s">
        <v>648</v>
      </c>
      <c r="H444" t="s">
        <v>15</v>
      </c>
      <c r="I444" t="s">
        <v>15</v>
      </c>
    </row>
    <row r="445" spans="1:9">
      <c r="A445" t="s">
        <v>664</v>
      </c>
      <c r="B445" t="s">
        <v>647</v>
      </c>
      <c r="C445" t="s">
        <v>330</v>
      </c>
      <c r="D445" s="1">
        <v>23.1</v>
      </c>
      <c r="E445" s="2">
        <v>7.9</v>
      </c>
      <c r="F445" s="2">
        <v>182.49</v>
      </c>
      <c r="G445" t="s">
        <v>648</v>
      </c>
      <c r="H445" t="s">
        <v>15</v>
      </c>
      <c r="I445" t="s">
        <v>15</v>
      </c>
    </row>
    <row r="446" spans="1:9">
      <c r="A446" t="s">
        <v>665</v>
      </c>
      <c r="B446" t="s">
        <v>666</v>
      </c>
      <c r="C446" t="s">
        <v>667</v>
      </c>
      <c r="D446" s="1">
        <v>22.32</v>
      </c>
      <c r="E446" s="2">
        <v>5.9</v>
      </c>
      <c r="F446" s="2">
        <v>131.69</v>
      </c>
      <c r="G446" t="s">
        <v>668</v>
      </c>
      <c r="H446" t="s">
        <v>15</v>
      </c>
      <c r="I446" t="s">
        <v>15</v>
      </c>
    </row>
    <row r="447" spans="1:9">
      <c r="A447" t="s">
        <v>669</v>
      </c>
      <c r="B447" t="s">
        <v>666</v>
      </c>
      <c r="C447" t="s">
        <v>670</v>
      </c>
      <c r="D447" s="1">
        <v>22.37</v>
      </c>
      <c r="E447" s="2">
        <v>3.15</v>
      </c>
      <c r="F447" s="2">
        <v>70.47</v>
      </c>
      <c r="G447" t="s">
        <v>668</v>
      </c>
      <c r="H447" t="s">
        <v>15</v>
      </c>
      <c r="I447" t="s">
        <v>15</v>
      </c>
    </row>
    <row r="448" spans="1:9">
      <c r="A448" t="s">
        <v>671</v>
      </c>
      <c r="B448" t="s">
        <v>666</v>
      </c>
      <c r="C448" t="s">
        <v>672</v>
      </c>
      <c r="D448" s="1">
        <v>22.41</v>
      </c>
      <c r="E448" s="2">
        <v>4.6</v>
      </c>
      <c r="F448" s="2">
        <v>103.09</v>
      </c>
      <c r="G448" t="s">
        <v>668</v>
      </c>
      <c r="H448" t="s">
        <v>15</v>
      </c>
      <c r="I448" t="s">
        <v>15</v>
      </c>
    </row>
    <row r="449" spans="1:9">
      <c r="A449" t="s">
        <v>673</v>
      </c>
      <c r="B449" t="s">
        <v>666</v>
      </c>
      <c r="C449" t="s">
        <v>674</v>
      </c>
      <c r="D449" s="1">
        <v>22.4</v>
      </c>
      <c r="E449" s="2">
        <v>5.85</v>
      </c>
      <c r="F449" s="2">
        <v>131.04</v>
      </c>
      <c r="G449" t="s">
        <v>668</v>
      </c>
      <c r="H449" t="s">
        <v>15</v>
      </c>
      <c r="I449" t="s">
        <v>15</v>
      </c>
    </row>
    <row r="450" spans="1:9">
      <c r="A450" t="s">
        <v>675</v>
      </c>
      <c r="B450" t="s">
        <v>666</v>
      </c>
      <c r="C450" t="s">
        <v>676</v>
      </c>
      <c r="D450" s="1">
        <v>22.34</v>
      </c>
      <c r="E450" s="2">
        <v>4.8</v>
      </c>
      <c r="F450" s="2">
        <v>107.23</v>
      </c>
      <c r="G450" t="s">
        <v>668</v>
      </c>
      <c r="H450" t="s">
        <v>15</v>
      </c>
      <c r="I450" t="s">
        <v>15</v>
      </c>
    </row>
    <row r="451" spans="1:9">
      <c r="A451" t="s">
        <v>677</v>
      </c>
      <c r="B451" t="s">
        <v>666</v>
      </c>
      <c r="C451" t="s">
        <v>678</v>
      </c>
      <c r="D451" s="1">
        <v>1</v>
      </c>
      <c r="E451" s="2">
        <v>125</v>
      </c>
      <c r="F451" s="2">
        <v>125</v>
      </c>
      <c r="G451" t="s">
        <v>668</v>
      </c>
      <c r="H451" t="s">
        <v>15</v>
      </c>
      <c r="I451" t="s">
        <v>15</v>
      </c>
    </row>
    <row r="452" spans="1:9">
      <c r="A452" t="s">
        <v>679</v>
      </c>
      <c r="B452" t="s">
        <v>666</v>
      </c>
      <c r="C452" t="s">
        <v>680</v>
      </c>
      <c r="D452" s="1">
        <v>22.24</v>
      </c>
      <c r="E452" s="2">
        <v>3.5</v>
      </c>
      <c r="F452" s="2">
        <v>77.84</v>
      </c>
      <c r="G452" t="s">
        <v>668</v>
      </c>
      <c r="H452" t="s">
        <v>15</v>
      </c>
      <c r="I452" t="s">
        <v>15</v>
      </c>
    </row>
    <row r="453" spans="1:9">
      <c r="A453" t="s">
        <v>681</v>
      </c>
      <c r="B453" t="s">
        <v>666</v>
      </c>
      <c r="C453" t="s">
        <v>682</v>
      </c>
      <c r="D453" s="1">
        <v>22.26</v>
      </c>
      <c r="E453" s="2">
        <v>6.05</v>
      </c>
      <c r="F453" s="2">
        <v>134.67</v>
      </c>
      <c r="G453" t="s">
        <v>668</v>
      </c>
      <c r="H453" t="s">
        <v>15</v>
      </c>
      <c r="I453" t="s">
        <v>15</v>
      </c>
    </row>
    <row r="454" spans="1:9">
      <c r="A454" t="s">
        <v>683</v>
      </c>
      <c r="B454" t="s">
        <v>666</v>
      </c>
      <c r="C454" t="s">
        <v>684</v>
      </c>
      <c r="D454" s="1">
        <v>22.2</v>
      </c>
      <c r="E454" s="2">
        <v>4.2</v>
      </c>
      <c r="F454" s="2">
        <v>93.24</v>
      </c>
      <c r="G454" t="s">
        <v>668</v>
      </c>
      <c r="H454" t="s">
        <v>15</v>
      </c>
      <c r="I454" t="s">
        <v>15</v>
      </c>
    </row>
    <row r="455" spans="1:9">
      <c r="A455" t="s">
        <v>685</v>
      </c>
      <c r="B455" t="s">
        <v>666</v>
      </c>
      <c r="C455" t="s">
        <v>672</v>
      </c>
      <c r="D455" s="1">
        <v>22.3</v>
      </c>
      <c r="E455" s="2">
        <v>4.6</v>
      </c>
      <c r="F455" s="2">
        <v>102.58</v>
      </c>
      <c r="G455" t="s">
        <v>668</v>
      </c>
      <c r="H455" t="s">
        <v>15</v>
      </c>
      <c r="I455" t="s">
        <v>15</v>
      </c>
    </row>
    <row r="456" spans="1:9">
      <c r="A456" t="s">
        <v>686</v>
      </c>
      <c r="B456" t="s">
        <v>666</v>
      </c>
      <c r="C456" t="s">
        <v>680</v>
      </c>
      <c r="D456" s="1">
        <v>22.3</v>
      </c>
      <c r="E456" s="2">
        <v>3.5</v>
      </c>
      <c r="F456" s="2">
        <v>78.05</v>
      </c>
      <c r="G456" t="s">
        <v>668</v>
      </c>
      <c r="H456" t="s">
        <v>15</v>
      </c>
      <c r="I456" t="s">
        <v>15</v>
      </c>
    </row>
    <row r="457" spans="1:9">
      <c r="A457" t="s">
        <v>687</v>
      </c>
      <c r="B457" t="s">
        <v>666</v>
      </c>
      <c r="C457" t="s">
        <v>688</v>
      </c>
      <c r="D457" s="1">
        <v>22.24</v>
      </c>
      <c r="E457" s="2">
        <v>5.3</v>
      </c>
      <c r="F457" s="2">
        <v>117.87</v>
      </c>
      <c r="G457" t="s">
        <v>668</v>
      </c>
      <c r="H457" t="s">
        <v>15</v>
      </c>
      <c r="I457" t="s">
        <v>15</v>
      </c>
    </row>
    <row r="458" spans="1:9">
      <c r="A458" t="s">
        <v>689</v>
      </c>
      <c r="B458" t="s">
        <v>666</v>
      </c>
      <c r="C458" t="s">
        <v>690</v>
      </c>
      <c r="D458" s="1">
        <v>22.31</v>
      </c>
      <c r="E458" s="2">
        <v>5.1</v>
      </c>
      <c r="F458" s="2">
        <v>113.78</v>
      </c>
      <c r="G458" t="s">
        <v>668</v>
      </c>
      <c r="H458" t="s">
        <v>15</v>
      </c>
      <c r="I458" t="s">
        <v>15</v>
      </c>
    </row>
    <row r="459" spans="1:9">
      <c r="A459" t="s">
        <v>691</v>
      </c>
      <c r="B459" t="s">
        <v>666</v>
      </c>
      <c r="C459" t="s">
        <v>692</v>
      </c>
      <c r="D459" s="1">
        <v>22.25</v>
      </c>
      <c r="E459" s="2">
        <v>4.1</v>
      </c>
      <c r="F459" s="2">
        <v>91.22</v>
      </c>
      <c r="G459" t="s">
        <v>668</v>
      </c>
      <c r="H459" t="s">
        <v>15</v>
      </c>
      <c r="I459" t="s">
        <v>15</v>
      </c>
    </row>
    <row r="460" spans="1:9">
      <c r="A460" t="s">
        <v>693</v>
      </c>
      <c r="B460" t="s">
        <v>666</v>
      </c>
      <c r="C460" t="s">
        <v>670</v>
      </c>
      <c r="D460" s="1">
        <v>22.3</v>
      </c>
      <c r="E460" s="2">
        <v>3.15</v>
      </c>
      <c r="F460" s="2">
        <v>70.24</v>
      </c>
      <c r="G460" t="s">
        <v>668</v>
      </c>
      <c r="H460" t="s">
        <v>15</v>
      </c>
      <c r="I460" t="s">
        <v>15</v>
      </c>
    </row>
    <row r="461" spans="1:9">
      <c r="A461" t="s">
        <v>694</v>
      </c>
      <c r="B461" t="s">
        <v>666</v>
      </c>
      <c r="C461" t="s">
        <v>695</v>
      </c>
      <c r="D461" s="1">
        <v>22.3</v>
      </c>
      <c r="E461" s="2">
        <v>6.4</v>
      </c>
      <c r="F461" s="2">
        <v>142.72</v>
      </c>
      <c r="G461" t="s">
        <v>668</v>
      </c>
      <c r="H461" t="s">
        <v>15</v>
      </c>
      <c r="I461" t="s">
        <v>15</v>
      </c>
    </row>
    <row r="462" spans="1:9">
      <c r="A462" t="s">
        <v>696</v>
      </c>
      <c r="B462" t="s">
        <v>666</v>
      </c>
      <c r="C462" t="s">
        <v>672</v>
      </c>
      <c r="D462" s="1">
        <v>22.22</v>
      </c>
      <c r="E462" s="2">
        <v>4.6</v>
      </c>
      <c r="F462" s="2">
        <v>102.21</v>
      </c>
      <c r="G462" t="s">
        <v>668</v>
      </c>
      <c r="H462" t="s">
        <v>15</v>
      </c>
      <c r="I462" t="s">
        <v>15</v>
      </c>
    </row>
    <row r="463" spans="1:9">
      <c r="A463" t="s">
        <v>697</v>
      </c>
      <c r="B463" t="s">
        <v>666</v>
      </c>
      <c r="C463" t="s">
        <v>680</v>
      </c>
      <c r="D463" s="1">
        <v>22.22</v>
      </c>
      <c r="E463" s="2">
        <v>3.5</v>
      </c>
      <c r="F463" s="2">
        <v>77.77</v>
      </c>
      <c r="G463" t="s">
        <v>668</v>
      </c>
      <c r="H463" t="s">
        <v>15</v>
      </c>
      <c r="I463" t="s">
        <v>15</v>
      </c>
    </row>
    <row r="464" spans="1:9">
      <c r="A464" t="s">
        <v>698</v>
      </c>
      <c r="B464" t="s">
        <v>666</v>
      </c>
      <c r="C464" t="s">
        <v>699</v>
      </c>
      <c r="D464" s="1">
        <v>21.29</v>
      </c>
      <c r="E464" s="2">
        <v>5.6</v>
      </c>
      <c r="F464" s="2">
        <v>119.22</v>
      </c>
      <c r="G464" t="s">
        <v>668</v>
      </c>
      <c r="H464" t="s">
        <v>15</v>
      </c>
      <c r="I464" t="s">
        <v>15</v>
      </c>
    </row>
    <row r="465" spans="1:9">
      <c r="A465" t="s">
        <v>700</v>
      </c>
      <c r="B465" t="s">
        <v>701</v>
      </c>
      <c r="C465" t="s">
        <v>702</v>
      </c>
      <c r="D465" s="1">
        <v>18.65</v>
      </c>
      <c r="E465" s="2">
        <v>6.6</v>
      </c>
      <c r="F465" s="2">
        <v>123.09</v>
      </c>
      <c r="G465" t="s">
        <v>703</v>
      </c>
      <c r="H465" t="s">
        <v>15</v>
      </c>
      <c r="I465" t="s">
        <v>15</v>
      </c>
    </row>
    <row r="466" spans="1:9">
      <c r="A466" t="s">
        <v>704</v>
      </c>
      <c r="B466" t="s">
        <v>701</v>
      </c>
      <c r="C466" t="s">
        <v>705</v>
      </c>
      <c r="D466" s="1">
        <v>18.7</v>
      </c>
      <c r="E466" s="2">
        <v>5.35</v>
      </c>
      <c r="F466" s="2">
        <v>100.04</v>
      </c>
      <c r="G466" t="s">
        <v>703</v>
      </c>
      <c r="H466" t="s">
        <v>15</v>
      </c>
      <c r="I466" t="s">
        <v>15</v>
      </c>
    </row>
    <row r="467" spans="1:9">
      <c r="A467" t="s">
        <v>706</v>
      </c>
      <c r="B467" t="s">
        <v>701</v>
      </c>
      <c r="C467" t="s">
        <v>707</v>
      </c>
      <c r="D467" s="1">
        <v>18.63</v>
      </c>
      <c r="E467" s="2">
        <v>5.35</v>
      </c>
      <c r="F467" s="2">
        <v>99.67</v>
      </c>
      <c r="G467" t="s">
        <v>703</v>
      </c>
      <c r="H467" t="s">
        <v>15</v>
      </c>
      <c r="I467" t="s">
        <v>15</v>
      </c>
    </row>
    <row r="468" spans="1:9">
      <c r="A468" t="s">
        <v>708</v>
      </c>
      <c r="B468" t="s">
        <v>701</v>
      </c>
      <c r="C468" t="s">
        <v>555</v>
      </c>
      <c r="D468" s="1">
        <v>18.58</v>
      </c>
      <c r="E468" s="2">
        <v>4.6</v>
      </c>
      <c r="F468" s="2">
        <v>85.47</v>
      </c>
      <c r="G468" t="s">
        <v>703</v>
      </c>
      <c r="H468" t="s">
        <v>15</v>
      </c>
      <c r="I468" t="s">
        <v>15</v>
      </c>
    </row>
    <row r="469" spans="1:9">
      <c r="A469" t="s">
        <v>709</v>
      </c>
      <c r="B469" t="s">
        <v>701</v>
      </c>
      <c r="C469" t="s">
        <v>710</v>
      </c>
      <c r="D469" s="1">
        <v>18.59</v>
      </c>
      <c r="E469" s="2">
        <v>7.2</v>
      </c>
      <c r="F469" s="2">
        <v>133.85</v>
      </c>
      <c r="G469" t="s">
        <v>703</v>
      </c>
      <c r="H469" t="s">
        <v>15</v>
      </c>
      <c r="I469" t="s">
        <v>15</v>
      </c>
    </row>
    <row r="470" spans="1:9">
      <c r="A470" t="s">
        <v>711</v>
      </c>
      <c r="B470" t="s">
        <v>701</v>
      </c>
      <c r="C470" t="s">
        <v>712</v>
      </c>
      <c r="D470" s="1">
        <v>18.66</v>
      </c>
      <c r="E470" s="2">
        <v>6.1</v>
      </c>
      <c r="F470" s="2">
        <v>113.83</v>
      </c>
      <c r="G470" t="s">
        <v>703</v>
      </c>
      <c r="H470" t="s">
        <v>15</v>
      </c>
      <c r="I470" t="s">
        <v>15</v>
      </c>
    </row>
    <row r="471" spans="1:9">
      <c r="A471" t="s">
        <v>713</v>
      </c>
      <c r="B471" t="s">
        <v>701</v>
      </c>
      <c r="C471" t="s">
        <v>587</v>
      </c>
      <c r="D471" s="1">
        <v>18.59</v>
      </c>
      <c r="E471" s="2">
        <v>3.85</v>
      </c>
      <c r="F471" s="2">
        <v>71.57</v>
      </c>
      <c r="G471" t="s">
        <v>703</v>
      </c>
      <c r="H471" t="s">
        <v>15</v>
      </c>
      <c r="I471" t="s">
        <v>15</v>
      </c>
    </row>
    <row r="472" spans="1:9">
      <c r="A472" t="s">
        <v>714</v>
      </c>
      <c r="B472" t="s">
        <v>701</v>
      </c>
      <c r="C472" t="s">
        <v>35</v>
      </c>
      <c r="D472" s="1">
        <v>18.65</v>
      </c>
      <c r="E472" s="2">
        <v>3.85</v>
      </c>
      <c r="F472" s="2">
        <v>71.8</v>
      </c>
      <c r="G472" t="s">
        <v>703</v>
      </c>
      <c r="H472" t="s">
        <v>15</v>
      </c>
      <c r="I472" t="s">
        <v>15</v>
      </c>
    </row>
    <row r="473" spans="1:9">
      <c r="A473" t="s">
        <v>715</v>
      </c>
      <c r="B473" t="s">
        <v>701</v>
      </c>
      <c r="C473" t="s">
        <v>716</v>
      </c>
      <c r="D473" s="1">
        <v>18.65</v>
      </c>
      <c r="E473" s="2">
        <v>3.85</v>
      </c>
      <c r="F473" s="2">
        <v>71.8</v>
      </c>
      <c r="G473" t="s">
        <v>703</v>
      </c>
      <c r="H473" t="s">
        <v>15</v>
      </c>
      <c r="I473" t="s">
        <v>15</v>
      </c>
    </row>
    <row r="474" spans="1:9">
      <c r="A474" t="s">
        <v>717</v>
      </c>
      <c r="B474" t="s">
        <v>701</v>
      </c>
      <c r="C474" t="s">
        <v>718</v>
      </c>
      <c r="D474" s="1">
        <v>18.47</v>
      </c>
      <c r="E474" s="2">
        <v>3.35</v>
      </c>
      <c r="F474" s="2">
        <v>61.87</v>
      </c>
      <c r="G474" t="s">
        <v>703</v>
      </c>
      <c r="H474" t="s">
        <v>15</v>
      </c>
      <c r="I474" t="s">
        <v>15</v>
      </c>
    </row>
    <row r="475" spans="1:9">
      <c r="A475" t="s">
        <v>719</v>
      </c>
      <c r="B475" t="s">
        <v>701</v>
      </c>
      <c r="C475" t="s">
        <v>720</v>
      </c>
      <c r="D475" s="1">
        <v>18.48</v>
      </c>
      <c r="E475" s="2">
        <v>5.85</v>
      </c>
      <c r="F475" s="2">
        <v>108.11</v>
      </c>
      <c r="G475" t="s">
        <v>703</v>
      </c>
      <c r="H475" t="s">
        <v>15</v>
      </c>
      <c r="I475" t="s">
        <v>15</v>
      </c>
    </row>
    <row r="476" spans="1:9">
      <c r="A476" t="s">
        <v>721</v>
      </c>
      <c r="B476" t="s">
        <v>701</v>
      </c>
      <c r="C476" t="s">
        <v>599</v>
      </c>
      <c r="D476" s="1">
        <v>18.49</v>
      </c>
      <c r="E476" s="2">
        <v>3.05</v>
      </c>
      <c r="F476" s="2">
        <v>56.39</v>
      </c>
      <c r="G476" t="s">
        <v>703</v>
      </c>
      <c r="H476" t="s">
        <v>15</v>
      </c>
      <c r="I476" t="s">
        <v>15</v>
      </c>
    </row>
    <row r="477" spans="1:9">
      <c r="A477" t="s">
        <v>722</v>
      </c>
      <c r="B477" t="s">
        <v>701</v>
      </c>
      <c r="C477" t="s">
        <v>723</v>
      </c>
      <c r="D477" s="1">
        <v>18.44</v>
      </c>
      <c r="E477" s="2">
        <v>9.2</v>
      </c>
      <c r="F477" s="2">
        <v>169.65</v>
      </c>
      <c r="G477" t="s">
        <v>703</v>
      </c>
      <c r="H477" t="s">
        <v>15</v>
      </c>
      <c r="I477" t="s">
        <v>15</v>
      </c>
    </row>
    <row r="478" spans="1:9">
      <c r="A478" t="s">
        <v>724</v>
      </c>
      <c r="B478" t="s">
        <v>701</v>
      </c>
      <c r="C478" t="s">
        <v>725</v>
      </c>
      <c r="D478" s="1">
        <v>18.49</v>
      </c>
      <c r="E478" s="2">
        <v>3.35</v>
      </c>
      <c r="F478" s="2">
        <v>61.94</v>
      </c>
      <c r="G478" t="s">
        <v>703</v>
      </c>
      <c r="H478" t="s">
        <v>15</v>
      </c>
      <c r="I478" t="s">
        <v>15</v>
      </c>
    </row>
    <row r="479" spans="1:9">
      <c r="A479" t="s">
        <v>726</v>
      </c>
      <c r="B479" t="s">
        <v>701</v>
      </c>
      <c r="C479" t="s">
        <v>718</v>
      </c>
      <c r="D479" s="1">
        <v>18.51</v>
      </c>
      <c r="E479" s="2">
        <v>3.35</v>
      </c>
      <c r="F479" s="2">
        <v>62.01</v>
      </c>
      <c r="G479" t="s">
        <v>703</v>
      </c>
      <c r="H479" t="s">
        <v>15</v>
      </c>
      <c r="I479" t="s">
        <v>15</v>
      </c>
    </row>
    <row r="480" spans="1:9">
      <c r="A480" t="s">
        <v>727</v>
      </c>
      <c r="B480" t="s">
        <v>701</v>
      </c>
      <c r="C480" t="s">
        <v>728</v>
      </c>
      <c r="D480" s="1">
        <v>18.45</v>
      </c>
      <c r="E480" s="2">
        <v>4.6</v>
      </c>
      <c r="F480" s="2">
        <v>84.87</v>
      </c>
      <c r="G480" t="s">
        <v>703</v>
      </c>
      <c r="H480" t="s">
        <v>15</v>
      </c>
      <c r="I480" t="s">
        <v>15</v>
      </c>
    </row>
    <row r="481" spans="1:9">
      <c r="A481" t="s">
        <v>729</v>
      </c>
      <c r="B481" t="s">
        <v>701</v>
      </c>
      <c r="C481" t="s">
        <v>490</v>
      </c>
      <c r="D481" s="1">
        <v>18.46</v>
      </c>
      <c r="E481" s="2">
        <v>5.35</v>
      </c>
      <c r="F481" s="2">
        <v>98.76</v>
      </c>
      <c r="G481" t="s">
        <v>703</v>
      </c>
      <c r="H481" t="s">
        <v>15</v>
      </c>
      <c r="I481" t="s">
        <v>15</v>
      </c>
    </row>
    <row r="482" spans="1:9">
      <c r="A482" t="s">
        <v>730</v>
      </c>
      <c r="B482" t="s">
        <v>701</v>
      </c>
      <c r="C482" t="s">
        <v>599</v>
      </c>
      <c r="D482" s="1">
        <v>18.53</v>
      </c>
      <c r="E482" s="2">
        <v>3.05</v>
      </c>
      <c r="F482" s="2">
        <v>56.52</v>
      </c>
      <c r="G482" t="s">
        <v>703</v>
      </c>
      <c r="H482" t="s">
        <v>15</v>
      </c>
      <c r="I482" t="s">
        <v>15</v>
      </c>
    </row>
    <row r="483" spans="1:9">
      <c r="A483" t="s">
        <v>731</v>
      </c>
      <c r="B483" t="s">
        <v>701</v>
      </c>
      <c r="C483" t="s">
        <v>732</v>
      </c>
      <c r="D483" s="1">
        <v>18.54</v>
      </c>
      <c r="E483" s="2">
        <v>3.35</v>
      </c>
      <c r="F483" s="2">
        <v>62.11</v>
      </c>
      <c r="G483" t="s">
        <v>703</v>
      </c>
      <c r="H483" t="s">
        <v>15</v>
      </c>
      <c r="I483" t="s">
        <v>15</v>
      </c>
    </row>
    <row r="484" spans="1:9">
      <c r="A484" t="s">
        <v>733</v>
      </c>
      <c r="B484" t="s">
        <v>701</v>
      </c>
      <c r="C484" t="s">
        <v>734</v>
      </c>
      <c r="D484" s="1">
        <v>18.48</v>
      </c>
      <c r="E484" s="2">
        <v>3.35</v>
      </c>
      <c r="F484" s="2">
        <v>61.91</v>
      </c>
      <c r="G484" t="s">
        <v>703</v>
      </c>
      <c r="H484" t="s">
        <v>15</v>
      </c>
      <c r="I484" t="s">
        <v>15</v>
      </c>
    </row>
    <row r="485" spans="1:9">
      <c r="A485" t="s">
        <v>735</v>
      </c>
      <c r="B485" t="s">
        <v>736</v>
      </c>
      <c r="C485" t="s">
        <v>72</v>
      </c>
      <c r="D485" s="1">
        <v>21.55</v>
      </c>
      <c r="E485" s="2">
        <v>4.6</v>
      </c>
      <c r="F485" s="2">
        <v>99.13</v>
      </c>
      <c r="G485" t="s">
        <v>737</v>
      </c>
      <c r="H485" t="s">
        <v>15</v>
      </c>
      <c r="I485" t="s">
        <v>15</v>
      </c>
    </row>
    <row r="486" spans="1:9">
      <c r="A486" t="s">
        <v>738</v>
      </c>
      <c r="B486" t="s">
        <v>736</v>
      </c>
      <c r="C486" t="s">
        <v>70</v>
      </c>
      <c r="D486" s="1">
        <v>21.88</v>
      </c>
      <c r="E486" s="2">
        <v>6.1</v>
      </c>
      <c r="F486" s="2">
        <v>133.47</v>
      </c>
      <c r="G486" t="s">
        <v>737</v>
      </c>
      <c r="H486" t="s">
        <v>15</v>
      </c>
      <c r="I486" t="s">
        <v>15</v>
      </c>
    </row>
    <row r="487" spans="1:9">
      <c r="A487" t="s">
        <v>739</v>
      </c>
      <c r="B487" t="s">
        <v>736</v>
      </c>
      <c r="C487" t="s">
        <v>70</v>
      </c>
      <c r="D487" s="1">
        <v>21.63</v>
      </c>
      <c r="E487" s="2">
        <v>6.1</v>
      </c>
      <c r="F487" s="2">
        <v>131.94</v>
      </c>
      <c r="G487" t="s">
        <v>737</v>
      </c>
      <c r="H487" t="s">
        <v>15</v>
      </c>
      <c r="I487" t="s">
        <v>15</v>
      </c>
    </row>
    <row r="488" spans="1:9">
      <c r="A488" t="s">
        <v>740</v>
      </c>
      <c r="B488" t="s">
        <v>736</v>
      </c>
      <c r="C488" t="s">
        <v>70</v>
      </c>
      <c r="D488" s="1">
        <v>21.71</v>
      </c>
      <c r="E488" s="2">
        <v>6.1</v>
      </c>
      <c r="F488" s="2">
        <v>132.43</v>
      </c>
      <c r="G488" t="s">
        <v>737</v>
      </c>
      <c r="H488" t="s">
        <v>15</v>
      </c>
      <c r="I488" t="s">
        <v>15</v>
      </c>
    </row>
    <row r="489" spans="1:9">
      <c r="A489" t="s">
        <v>741</v>
      </c>
      <c r="B489" t="s">
        <v>736</v>
      </c>
      <c r="C489" t="s">
        <v>116</v>
      </c>
      <c r="D489" s="1">
        <v>21.81</v>
      </c>
      <c r="E489" s="2">
        <v>4.75</v>
      </c>
      <c r="F489" s="2">
        <v>103.6</v>
      </c>
      <c r="G489" t="s">
        <v>737</v>
      </c>
      <c r="H489" t="s">
        <v>15</v>
      </c>
      <c r="I489" t="s">
        <v>15</v>
      </c>
    </row>
    <row r="490" spans="1:9">
      <c r="A490" t="s">
        <v>742</v>
      </c>
      <c r="B490" t="s">
        <v>736</v>
      </c>
      <c r="C490" t="s">
        <v>113</v>
      </c>
      <c r="D490" s="1">
        <v>21.72</v>
      </c>
      <c r="E490" s="2">
        <v>8.1</v>
      </c>
      <c r="F490" s="2">
        <v>175.93</v>
      </c>
      <c r="G490" t="s">
        <v>737</v>
      </c>
      <c r="H490" t="s">
        <v>15</v>
      </c>
      <c r="I490" t="s">
        <v>15</v>
      </c>
    </row>
    <row r="491" spans="1:9">
      <c r="A491" t="s">
        <v>743</v>
      </c>
      <c r="B491" t="s">
        <v>736</v>
      </c>
      <c r="C491" t="s">
        <v>70</v>
      </c>
      <c r="D491" s="1">
        <v>21.59</v>
      </c>
      <c r="E491" s="2">
        <v>6.1</v>
      </c>
      <c r="F491" s="2">
        <v>131.7</v>
      </c>
      <c r="G491" t="s">
        <v>737</v>
      </c>
      <c r="H491" t="s">
        <v>15</v>
      </c>
      <c r="I491" t="s">
        <v>15</v>
      </c>
    </row>
    <row r="492" spans="1:9">
      <c r="A492" t="s">
        <v>744</v>
      </c>
      <c r="B492" t="s">
        <v>736</v>
      </c>
      <c r="C492" t="s">
        <v>70</v>
      </c>
      <c r="D492" s="1">
        <v>21.66</v>
      </c>
      <c r="E492" s="2">
        <v>6.1</v>
      </c>
      <c r="F492" s="2">
        <v>132.13</v>
      </c>
      <c r="G492" t="s">
        <v>737</v>
      </c>
      <c r="H492" t="s">
        <v>15</v>
      </c>
      <c r="I492" t="s">
        <v>15</v>
      </c>
    </row>
    <row r="493" spans="1:9">
      <c r="A493" t="s">
        <v>745</v>
      </c>
      <c r="B493" t="s">
        <v>736</v>
      </c>
      <c r="C493" t="s">
        <v>746</v>
      </c>
      <c r="D493" s="1">
        <v>21.51</v>
      </c>
      <c r="E493" s="2">
        <v>4.8</v>
      </c>
      <c r="F493" s="2">
        <v>103.25</v>
      </c>
      <c r="G493" t="s">
        <v>737</v>
      </c>
      <c r="H493" t="s">
        <v>15</v>
      </c>
      <c r="I493" t="s">
        <v>15</v>
      </c>
    </row>
    <row r="494" spans="1:9">
      <c r="A494" t="s">
        <v>747</v>
      </c>
      <c r="B494" t="s">
        <v>736</v>
      </c>
      <c r="C494" t="s">
        <v>70</v>
      </c>
      <c r="D494" s="1">
        <v>21.7</v>
      </c>
      <c r="E494" s="2">
        <v>6.1</v>
      </c>
      <c r="F494" s="2">
        <v>132.37</v>
      </c>
      <c r="G494" t="s">
        <v>737</v>
      </c>
      <c r="H494" t="s">
        <v>15</v>
      </c>
      <c r="I494" t="s">
        <v>15</v>
      </c>
    </row>
    <row r="495" spans="1:9">
      <c r="A495" t="s">
        <v>748</v>
      </c>
      <c r="B495" t="s">
        <v>736</v>
      </c>
      <c r="C495" t="s">
        <v>72</v>
      </c>
      <c r="D495" s="1">
        <v>21.7</v>
      </c>
      <c r="E495" s="2">
        <v>4.6</v>
      </c>
      <c r="F495" s="2">
        <v>99.82</v>
      </c>
      <c r="G495" t="s">
        <v>737</v>
      </c>
      <c r="H495" t="s">
        <v>15</v>
      </c>
      <c r="I495" t="s">
        <v>15</v>
      </c>
    </row>
    <row r="496" spans="1:9">
      <c r="A496" t="s">
        <v>749</v>
      </c>
      <c r="B496" t="s">
        <v>736</v>
      </c>
      <c r="C496" t="s">
        <v>72</v>
      </c>
      <c r="D496" s="1">
        <v>21.65</v>
      </c>
      <c r="E496" s="2">
        <v>4.6</v>
      </c>
      <c r="F496" s="2">
        <v>99.59</v>
      </c>
      <c r="G496" t="s">
        <v>737</v>
      </c>
      <c r="H496" t="s">
        <v>15</v>
      </c>
      <c r="I496" t="s">
        <v>15</v>
      </c>
    </row>
    <row r="497" spans="1:9">
      <c r="A497" t="s">
        <v>750</v>
      </c>
      <c r="B497" t="s">
        <v>736</v>
      </c>
      <c r="C497" t="s">
        <v>70</v>
      </c>
      <c r="D497" s="1">
        <v>21.7</v>
      </c>
      <c r="E497" s="2">
        <v>6.1</v>
      </c>
      <c r="F497" s="2">
        <v>132.37</v>
      </c>
      <c r="G497" t="s">
        <v>737</v>
      </c>
      <c r="H497" t="s">
        <v>15</v>
      </c>
      <c r="I497" t="s">
        <v>15</v>
      </c>
    </row>
    <row r="498" spans="1:9">
      <c r="A498" t="s">
        <v>751</v>
      </c>
      <c r="B498" t="s">
        <v>736</v>
      </c>
      <c r="C498" t="s">
        <v>70</v>
      </c>
      <c r="D498" s="1">
        <v>21.58</v>
      </c>
      <c r="E498" s="2">
        <v>6.1</v>
      </c>
      <c r="F498" s="2">
        <v>131.64</v>
      </c>
      <c r="G498" t="s">
        <v>737</v>
      </c>
      <c r="H498" t="s">
        <v>15</v>
      </c>
      <c r="I498" t="s">
        <v>15</v>
      </c>
    </row>
    <row r="499" spans="1:9">
      <c r="A499" t="s">
        <v>752</v>
      </c>
      <c r="B499" t="s">
        <v>736</v>
      </c>
      <c r="C499" t="s">
        <v>72</v>
      </c>
      <c r="D499" s="1">
        <v>21.55</v>
      </c>
      <c r="E499" s="2">
        <v>4.6</v>
      </c>
      <c r="F499" s="2">
        <v>99.13</v>
      </c>
      <c r="G499" t="s">
        <v>737</v>
      </c>
      <c r="H499" t="s">
        <v>15</v>
      </c>
      <c r="I499" t="s">
        <v>15</v>
      </c>
    </row>
    <row r="500" spans="1:9">
      <c r="A500" t="s">
        <v>753</v>
      </c>
      <c r="B500" t="s">
        <v>736</v>
      </c>
      <c r="C500" t="s">
        <v>70</v>
      </c>
      <c r="D500" s="1">
        <v>21.7</v>
      </c>
      <c r="E500" s="2">
        <v>6.1</v>
      </c>
      <c r="F500" s="2">
        <v>132.37</v>
      </c>
      <c r="G500" t="s">
        <v>737</v>
      </c>
      <c r="H500" t="s">
        <v>15</v>
      </c>
      <c r="I500" t="s">
        <v>15</v>
      </c>
    </row>
    <row r="501" spans="1:9">
      <c r="A501" t="s">
        <v>754</v>
      </c>
      <c r="B501" t="s">
        <v>736</v>
      </c>
      <c r="C501" t="s">
        <v>70</v>
      </c>
      <c r="D501" s="1">
        <v>21.6</v>
      </c>
      <c r="E501" s="2">
        <v>6.1</v>
      </c>
      <c r="F501" s="2">
        <v>131.76</v>
      </c>
      <c r="G501" t="s">
        <v>737</v>
      </c>
      <c r="H501" t="s">
        <v>15</v>
      </c>
      <c r="I501" t="s">
        <v>15</v>
      </c>
    </row>
    <row r="502" spans="1:9">
      <c r="A502" t="s">
        <v>755</v>
      </c>
      <c r="B502" t="s">
        <v>736</v>
      </c>
      <c r="C502" t="s">
        <v>70</v>
      </c>
      <c r="D502" s="1">
        <v>21.65</v>
      </c>
      <c r="E502" s="2">
        <v>6.1</v>
      </c>
      <c r="F502" s="2">
        <v>132.06</v>
      </c>
      <c r="G502" t="s">
        <v>737</v>
      </c>
      <c r="H502" t="s">
        <v>15</v>
      </c>
      <c r="I502" t="s">
        <v>15</v>
      </c>
    </row>
    <row r="503" spans="1:9">
      <c r="A503" t="s">
        <v>756</v>
      </c>
      <c r="B503" t="s">
        <v>757</v>
      </c>
      <c r="C503" t="s">
        <v>209</v>
      </c>
      <c r="D503" s="1">
        <v>20.18</v>
      </c>
      <c r="E503" s="2">
        <v>3.85</v>
      </c>
      <c r="F503" s="2">
        <v>77.69</v>
      </c>
      <c r="G503" t="s">
        <v>758</v>
      </c>
      <c r="H503" t="s">
        <v>15</v>
      </c>
      <c r="I503" t="s">
        <v>15</v>
      </c>
    </row>
    <row r="504" spans="1:9">
      <c r="A504" t="s">
        <v>759</v>
      </c>
      <c r="B504" t="s">
        <v>757</v>
      </c>
      <c r="C504" t="s">
        <v>196</v>
      </c>
      <c r="D504" s="1">
        <v>20.13</v>
      </c>
      <c r="E504" s="2">
        <v>4.05</v>
      </c>
      <c r="F504" s="2">
        <v>81.53</v>
      </c>
      <c r="G504" t="s">
        <v>758</v>
      </c>
      <c r="H504" t="s">
        <v>15</v>
      </c>
      <c r="I504" t="s">
        <v>15</v>
      </c>
    </row>
    <row r="505" spans="1:9">
      <c r="A505" t="s">
        <v>760</v>
      </c>
      <c r="B505" t="s">
        <v>757</v>
      </c>
      <c r="C505" t="s">
        <v>201</v>
      </c>
      <c r="D505" s="1">
        <v>20.07</v>
      </c>
      <c r="E505" s="2">
        <v>3.25</v>
      </c>
      <c r="F505" s="2">
        <v>65.23</v>
      </c>
      <c r="G505" t="s">
        <v>758</v>
      </c>
      <c r="H505" t="s">
        <v>15</v>
      </c>
      <c r="I505" t="s">
        <v>15</v>
      </c>
    </row>
    <row r="506" spans="1:9">
      <c r="A506" t="s">
        <v>761</v>
      </c>
      <c r="B506" t="s">
        <v>757</v>
      </c>
      <c r="C506" t="s">
        <v>203</v>
      </c>
      <c r="D506" s="1">
        <v>20.15</v>
      </c>
      <c r="E506" s="2">
        <v>4.05</v>
      </c>
      <c r="F506" s="2">
        <v>81.61</v>
      </c>
      <c r="G506" t="s">
        <v>758</v>
      </c>
      <c r="H506" t="s">
        <v>15</v>
      </c>
      <c r="I506" t="s">
        <v>15</v>
      </c>
    </row>
    <row r="507" spans="1:9">
      <c r="A507" t="s">
        <v>762</v>
      </c>
      <c r="B507" t="s">
        <v>757</v>
      </c>
      <c r="C507" t="s">
        <v>212</v>
      </c>
      <c r="D507" s="1">
        <v>20.12</v>
      </c>
      <c r="E507" s="2">
        <v>3.85</v>
      </c>
      <c r="F507" s="2">
        <v>77.46</v>
      </c>
      <c r="G507" t="s">
        <v>758</v>
      </c>
      <c r="H507" t="s">
        <v>15</v>
      </c>
      <c r="I507" t="s">
        <v>15</v>
      </c>
    </row>
    <row r="508" spans="1:9">
      <c r="A508" t="s">
        <v>763</v>
      </c>
      <c r="B508" t="s">
        <v>757</v>
      </c>
      <c r="C508" t="s">
        <v>196</v>
      </c>
      <c r="D508" s="1">
        <v>20.08</v>
      </c>
      <c r="E508" s="2">
        <v>4.05</v>
      </c>
      <c r="F508" s="2">
        <v>81.32</v>
      </c>
      <c r="G508" t="s">
        <v>758</v>
      </c>
      <c r="H508" t="s">
        <v>15</v>
      </c>
      <c r="I508" t="s">
        <v>15</v>
      </c>
    </row>
    <row r="509" spans="1:9">
      <c r="A509" t="s">
        <v>764</v>
      </c>
      <c r="B509" t="s">
        <v>757</v>
      </c>
      <c r="C509" t="s">
        <v>212</v>
      </c>
      <c r="D509" s="1">
        <v>20.19</v>
      </c>
      <c r="E509" s="2">
        <v>3.85</v>
      </c>
      <c r="F509" s="2">
        <v>77.73</v>
      </c>
      <c r="G509" t="s">
        <v>758</v>
      </c>
      <c r="H509" t="s">
        <v>15</v>
      </c>
      <c r="I509" t="s">
        <v>15</v>
      </c>
    </row>
    <row r="510" spans="1:9">
      <c r="A510" t="s">
        <v>765</v>
      </c>
      <c r="B510" t="s">
        <v>757</v>
      </c>
      <c r="C510" t="s">
        <v>199</v>
      </c>
      <c r="D510" s="1">
        <v>20.07</v>
      </c>
      <c r="E510" s="2">
        <v>3.75</v>
      </c>
      <c r="F510" s="2">
        <v>75.26</v>
      </c>
      <c r="G510" t="s">
        <v>758</v>
      </c>
      <c r="H510" t="s">
        <v>15</v>
      </c>
      <c r="I510" t="s">
        <v>15</v>
      </c>
    </row>
    <row r="511" spans="1:9">
      <c r="A511" t="s">
        <v>766</v>
      </c>
      <c r="B511" t="s">
        <v>757</v>
      </c>
      <c r="C511" t="s">
        <v>216</v>
      </c>
      <c r="D511" s="1">
        <v>20.01</v>
      </c>
      <c r="E511" s="2">
        <v>4.8</v>
      </c>
      <c r="F511" s="2">
        <v>96.05</v>
      </c>
      <c r="G511" t="s">
        <v>758</v>
      </c>
      <c r="H511" t="s">
        <v>15</v>
      </c>
      <c r="I511" t="s">
        <v>15</v>
      </c>
    </row>
    <row r="512" spans="1:9">
      <c r="A512" t="s">
        <v>767</v>
      </c>
      <c r="B512" t="s">
        <v>768</v>
      </c>
      <c r="C512" t="s">
        <v>70</v>
      </c>
      <c r="D512" s="1">
        <v>18.45</v>
      </c>
      <c r="E512" s="2">
        <v>6.1</v>
      </c>
      <c r="F512" s="2">
        <v>112.54</v>
      </c>
      <c r="G512" t="s">
        <v>769</v>
      </c>
      <c r="H512" t="s">
        <v>15</v>
      </c>
      <c r="I512" t="s">
        <v>15</v>
      </c>
    </row>
    <row r="513" spans="1:9">
      <c r="A513" t="s">
        <v>770</v>
      </c>
      <c r="B513" t="s">
        <v>768</v>
      </c>
      <c r="C513" t="s">
        <v>72</v>
      </c>
      <c r="D513" s="1">
        <v>18.39</v>
      </c>
      <c r="E513" s="2">
        <v>4.6</v>
      </c>
      <c r="F513" s="2">
        <v>84.59</v>
      </c>
      <c r="G513" t="s">
        <v>769</v>
      </c>
      <c r="H513" t="s">
        <v>15</v>
      </c>
      <c r="I513" t="s">
        <v>15</v>
      </c>
    </row>
    <row r="514" spans="1:9">
      <c r="A514" t="s">
        <v>771</v>
      </c>
      <c r="B514" t="s">
        <v>768</v>
      </c>
      <c r="C514" t="s">
        <v>385</v>
      </c>
      <c r="D514" s="1">
        <v>18.44</v>
      </c>
      <c r="E514" s="2">
        <v>7.35</v>
      </c>
      <c r="F514" s="2">
        <v>135.53</v>
      </c>
      <c r="G514" t="s">
        <v>769</v>
      </c>
      <c r="H514" t="s">
        <v>15</v>
      </c>
      <c r="I514" t="s">
        <v>15</v>
      </c>
    </row>
    <row r="515" spans="1:9">
      <c r="A515" t="s">
        <v>772</v>
      </c>
      <c r="B515" t="s">
        <v>768</v>
      </c>
      <c r="C515" t="s">
        <v>70</v>
      </c>
      <c r="D515" s="1">
        <v>18.49</v>
      </c>
      <c r="E515" s="2">
        <v>6.1</v>
      </c>
      <c r="F515" s="2">
        <v>112.79</v>
      </c>
      <c r="G515" t="s">
        <v>769</v>
      </c>
      <c r="H515" t="s">
        <v>15</v>
      </c>
      <c r="I515" t="s">
        <v>15</v>
      </c>
    </row>
    <row r="516" spans="1:9">
      <c r="A516" t="s">
        <v>773</v>
      </c>
      <c r="B516" t="s">
        <v>768</v>
      </c>
      <c r="C516" t="s">
        <v>113</v>
      </c>
      <c r="D516" s="1">
        <v>18.39</v>
      </c>
      <c r="E516" s="2">
        <v>8.1</v>
      </c>
      <c r="F516" s="2">
        <v>148.96</v>
      </c>
      <c r="G516" t="s">
        <v>769</v>
      </c>
      <c r="H516" t="s">
        <v>15</v>
      </c>
      <c r="I516" t="s">
        <v>15</v>
      </c>
    </row>
    <row r="517" spans="1:9">
      <c r="A517" t="s">
        <v>774</v>
      </c>
      <c r="B517" t="s">
        <v>768</v>
      </c>
      <c r="C517" t="s">
        <v>70</v>
      </c>
      <c r="D517" s="1">
        <v>18.41</v>
      </c>
      <c r="E517" s="2">
        <v>6.1</v>
      </c>
      <c r="F517" s="2">
        <v>112.3</v>
      </c>
      <c r="G517" t="s">
        <v>769</v>
      </c>
      <c r="H517" t="s">
        <v>15</v>
      </c>
      <c r="I517" t="s">
        <v>15</v>
      </c>
    </row>
    <row r="518" spans="1:9">
      <c r="A518" t="s">
        <v>775</v>
      </c>
      <c r="B518" t="s">
        <v>768</v>
      </c>
      <c r="C518" t="s">
        <v>70</v>
      </c>
      <c r="D518" s="1">
        <v>18.45</v>
      </c>
      <c r="E518" s="2">
        <v>6.1</v>
      </c>
      <c r="F518" s="2">
        <v>112.54</v>
      </c>
      <c r="G518" t="s">
        <v>769</v>
      </c>
      <c r="H518" t="s">
        <v>15</v>
      </c>
      <c r="I518" t="s">
        <v>15</v>
      </c>
    </row>
    <row r="519" spans="1:9">
      <c r="A519" t="s">
        <v>776</v>
      </c>
      <c r="B519" t="s">
        <v>768</v>
      </c>
      <c r="C519" t="s">
        <v>70</v>
      </c>
      <c r="D519" s="1">
        <v>18.4</v>
      </c>
      <c r="E519" s="2">
        <v>6.1</v>
      </c>
      <c r="F519" s="2">
        <v>112.24</v>
      </c>
      <c r="G519" t="s">
        <v>769</v>
      </c>
      <c r="H519" t="s">
        <v>15</v>
      </c>
      <c r="I519" t="s">
        <v>15</v>
      </c>
    </row>
    <row r="520" spans="1:9">
      <c r="A520" t="s">
        <v>777</v>
      </c>
      <c r="B520" t="s">
        <v>768</v>
      </c>
      <c r="C520" t="s">
        <v>186</v>
      </c>
      <c r="D520" s="1">
        <v>18.45</v>
      </c>
      <c r="E520" s="2">
        <v>8.2</v>
      </c>
      <c r="F520" s="2">
        <v>151.29</v>
      </c>
      <c r="G520" t="s">
        <v>769</v>
      </c>
      <c r="H520" t="s">
        <v>15</v>
      </c>
      <c r="I520" t="s">
        <v>15</v>
      </c>
    </row>
    <row r="521" spans="1:9">
      <c r="A521" t="s">
        <v>778</v>
      </c>
      <c r="B521" t="s">
        <v>768</v>
      </c>
      <c r="C521" t="s">
        <v>72</v>
      </c>
      <c r="D521" s="1">
        <v>18.46</v>
      </c>
      <c r="E521" s="2">
        <v>4.6</v>
      </c>
      <c r="F521" s="2">
        <v>84.92</v>
      </c>
      <c r="G521" t="s">
        <v>769</v>
      </c>
      <c r="H521" t="s">
        <v>15</v>
      </c>
      <c r="I521" t="s">
        <v>15</v>
      </c>
    </row>
    <row r="522" spans="1:9">
      <c r="A522" t="s">
        <v>779</v>
      </c>
      <c r="B522" t="s">
        <v>780</v>
      </c>
      <c r="C522" t="s">
        <v>781</v>
      </c>
      <c r="D522" s="1">
        <v>17.06</v>
      </c>
      <c r="E522" s="2">
        <v>7.2</v>
      </c>
      <c r="F522" s="2">
        <v>122.83</v>
      </c>
      <c r="G522" t="s">
        <v>782</v>
      </c>
      <c r="H522" t="s">
        <v>15</v>
      </c>
      <c r="I522" t="s">
        <v>15</v>
      </c>
    </row>
    <row r="523" spans="1:9">
      <c r="A523" t="s">
        <v>783</v>
      </c>
      <c r="B523" t="s">
        <v>780</v>
      </c>
      <c r="C523" t="s">
        <v>50</v>
      </c>
      <c r="D523" s="1">
        <v>17.07</v>
      </c>
      <c r="E523" s="2">
        <v>5.35</v>
      </c>
      <c r="F523" s="2">
        <v>91.32</v>
      </c>
      <c r="G523" t="s">
        <v>782</v>
      </c>
      <c r="H523" t="s">
        <v>15</v>
      </c>
      <c r="I523" t="s">
        <v>15</v>
      </c>
    </row>
    <row r="524" spans="1:9">
      <c r="A524" t="s">
        <v>784</v>
      </c>
      <c r="B524" t="s">
        <v>780</v>
      </c>
      <c r="C524" t="s">
        <v>50</v>
      </c>
      <c r="D524" s="1">
        <v>17.26</v>
      </c>
      <c r="E524" s="2">
        <v>5.35</v>
      </c>
      <c r="F524" s="2">
        <v>92.34</v>
      </c>
      <c r="G524" t="s">
        <v>782</v>
      </c>
      <c r="H524" t="s">
        <v>15</v>
      </c>
      <c r="I524" t="s">
        <v>15</v>
      </c>
    </row>
    <row r="525" spans="1:9">
      <c r="A525" t="s">
        <v>785</v>
      </c>
      <c r="B525" t="s">
        <v>780</v>
      </c>
      <c r="C525" t="s">
        <v>35</v>
      </c>
      <c r="D525" s="1">
        <v>17.16</v>
      </c>
      <c r="E525" s="2">
        <v>3.85</v>
      </c>
      <c r="F525" s="2">
        <v>66.07</v>
      </c>
      <c r="G525" t="s">
        <v>782</v>
      </c>
      <c r="H525" t="s">
        <v>15</v>
      </c>
      <c r="I525" t="s">
        <v>15</v>
      </c>
    </row>
    <row r="526" spans="1:9">
      <c r="A526" t="s">
        <v>786</v>
      </c>
      <c r="B526" t="s">
        <v>780</v>
      </c>
      <c r="C526" t="s">
        <v>787</v>
      </c>
      <c r="D526" s="1">
        <v>17.11</v>
      </c>
      <c r="E526" s="2">
        <v>5.85</v>
      </c>
      <c r="F526" s="2">
        <v>100.09</v>
      </c>
      <c r="G526" t="s">
        <v>782</v>
      </c>
      <c r="H526" t="s">
        <v>15</v>
      </c>
      <c r="I526" t="s">
        <v>15</v>
      </c>
    </row>
    <row r="527" spans="1:9">
      <c r="A527" t="s">
        <v>788</v>
      </c>
      <c r="B527" t="s">
        <v>780</v>
      </c>
      <c r="C527" t="s">
        <v>70</v>
      </c>
      <c r="D527" s="1">
        <v>18.7</v>
      </c>
      <c r="E527" s="2">
        <v>6.1</v>
      </c>
      <c r="F527" s="2">
        <v>114.07</v>
      </c>
      <c r="G527" t="s">
        <v>782</v>
      </c>
      <c r="H527" t="s">
        <v>15</v>
      </c>
      <c r="I527" t="s">
        <v>15</v>
      </c>
    </row>
    <row r="528" spans="1:9">
      <c r="A528" t="s">
        <v>789</v>
      </c>
      <c r="B528" t="s">
        <v>780</v>
      </c>
      <c r="C528" t="s">
        <v>111</v>
      </c>
      <c r="D528" s="1">
        <v>18.75</v>
      </c>
      <c r="E528" s="2">
        <v>9.2</v>
      </c>
      <c r="F528" s="2">
        <v>172.5</v>
      </c>
      <c r="G528" t="s">
        <v>782</v>
      </c>
      <c r="H528" t="s">
        <v>15</v>
      </c>
      <c r="I528" t="s">
        <v>15</v>
      </c>
    </row>
    <row r="529" spans="1:9">
      <c r="A529" t="s">
        <v>790</v>
      </c>
      <c r="B529" t="s">
        <v>780</v>
      </c>
      <c r="C529" t="s">
        <v>111</v>
      </c>
      <c r="D529" s="1">
        <v>18.7</v>
      </c>
      <c r="E529" s="2">
        <v>9.2</v>
      </c>
      <c r="F529" s="2">
        <v>172.04</v>
      </c>
      <c r="G529" t="s">
        <v>782</v>
      </c>
      <c r="H529" t="s">
        <v>15</v>
      </c>
      <c r="I529" t="s">
        <v>15</v>
      </c>
    </row>
    <row r="530" spans="1:9">
      <c r="A530" t="s">
        <v>791</v>
      </c>
      <c r="B530" t="s">
        <v>780</v>
      </c>
      <c r="C530" t="s">
        <v>113</v>
      </c>
      <c r="D530" s="1">
        <v>18.76</v>
      </c>
      <c r="E530" s="2">
        <v>8.1</v>
      </c>
      <c r="F530" s="2">
        <v>151.96</v>
      </c>
      <c r="G530" t="s">
        <v>782</v>
      </c>
      <c r="H530" t="s">
        <v>15</v>
      </c>
      <c r="I530" t="s">
        <v>15</v>
      </c>
    </row>
    <row r="531" spans="1:9">
      <c r="A531" t="s">
        <v>792</v>
      </c>
      <c r="B531" t="s">
        <v>780</v>
      </c>
      <c r="C531" t="s">
        <v>793</v>
      </c>
      <c r="D531" s="1">
        <v>18.79</v>
      </c>
      <c r="E531" s="2">
        <v>6.1</v>
      </c>
      <c r="F531" s="2">
        <v>114.62</v>
      </c>
      <c r="G531" t="s">
        <v>782</v>
      </c>
      <c r="H531" t="s">
        <v>15</v>
      </c>
      <c r="I531" t="s">
        <v>15</v>
      </c>
    </row>
    <row r="532" spans="1:9">
      <c r="A532" t="s">
        <v>794</v>
      </c>
      <c r="B532" t="s">
        <v>780</v>
      </c>
      <c r="C532" t="s">
        <v>70</v>
      </c>
      <c r="D532" s="1">
        <v>18.89</v>
      </c>
      <c r="E532" s="2">
        <v>6.1</v>
      </c>
      <c r="F532" s="2">
        <v>115.23</v>
      </c>
      <c r="G532" t="s">
        <v>782</v>
      </c>
      <c r="H532" t="s">
        <v>15</v>
      </c>
      <c r="I532" t="s">
        <v>15</v>
      </c>
    </row>
    <row r="533" spans="1:9">
      <c r="A533" t="s">
        <v>795</v>
      </c>
      <c r="B533" t="s">
        <v>780</v>
      </c>
      <c r="C533" t="s">
        <v>70</v>
      </c>
      <c r="D533" s="1">
        <v>18.92</v>
      </c>
      <c r="E533" s="2">
        <v>6.1</v>
      </c>
      <c r="F533" s="2">
        <v>115.41</v>
      </c>
      <c r="G533" t="s">
        <v>782</v>
      </c>
      <c r="H533" t="s">
        <v>15</v>
      </c>
      <c r="I533" t="s">
        <v>15</v>
      </c>
    </row>
    <row r="534" spans="1:9">
      <c r="A534" t="s">
        <v>796</v>
      </c>
      <c r="B534" t="s">
        <v>780</v>
      </c>
      <c r="C534" t="s">
        <v>70</v>
      </c>
      <c r="D534" s="1">
        <v>18.87</v>
      </c>
      <c r="E534" s="2">
        <v>6.1</v>
      </c>
      <c r="F534" s="2">
        <v>115.11</v>
      </c>
      <c r="G534" t="s">
        <v>782</v>
      </c>
      <c r="H534" t="s">
        <v>15</v>
      </c>
      <c r="I534" t="s">
        <v>15</v>
      </c>
    </row>
    <row r="535" spans="1:9">
      <c r="A535" t="s">
        <v>797</v>
      </c>
      <c r="B535" t="s">
        <v>780</v>
      </c>
      <c r="C535" t="s">
        <v>111</v>
      </c>
      <c r="D535" s="1">
        <v>18.84</v>
      </c>
      <c r="E535" s="2">
        <v>9.2</v>
      </c>
      <c r="F535" s="2">
        <v>173.33</v>
      </c>
      <c r="G535" t="s">
        <v>782</v>
      </c>
      <c r="H535" t="s">
        <v>15</v>
      </c>
      <c r="I535" t="s">
        <v>15</v>
      </c>
    </row>
    <row r="536" spans="1:9">
      <c r="A536" t="s">
        <v>798</v>
      </c>
      <c r="B536" t="s">
        <v>780</v>
      </c>
      <c r="C536" t="s">
        <v>70</v>
      </c>
      <c r="D536" s="1">
        <v>18.9</v>
      </c>
      <c r="E536" s="2">
        <v>6.1</v>
      </c>
      <c r="F536" s="2">
        <v>115.29</v>
      </c>
      <c r="G536" t="s">
        <v>782</v>
      </c>
      <c r="H536" t="s">
        <v>15</v>
      </c>
      <c r="I536" t="s">
        <v>15</v>
      </c>
    </row>
    <row r="537" spans="1:9">
      <c r="A537" t="s">
        <v>799</v>
      </c>
      <c r="B537" t="s">
        <v>780</v>
      </c>
      <c r="C537" t="s">
        <v>111</v>
      </c>
      <c r="D537" s="1">
        <v>18.85</v>
      </c>
      <c r="E537" s="2">
        <v>9.2</v>
      </c>
      <c r="F537" s="2">
        <v>173.42</v>
      </c>
      <c r="G537" t="s">
        <v>782</v>
      </c>
      <c r="H537" t="s">
        <v>15</v>
      </c>
      <c r="I537" t="s">
        <v>15</v>
      </c>
    </row>
    <row r="538" spans="1:9">
      <c r="A538" t="s">
        <v>800</v>
      </c>
      <c r="B538" t="s">
        <v>780</v>
      </c>
      <c r="C538" t="s">
        <v>70</v>
      </c>
      <c r="D538" s="1">
        <v>18.83</v>
      </c>
      <c r="E538" s="2">
        <v>6.1</v>
      </c>
      <c r="F538" s="2">
        <v>114.86</v>
      </c>
      <c r="G538" t="s">
        <v>782</v>
      </c>
      <c r="H538" t="s">
        <v>15</v>
      </c>
      <c r="I538" t="s">
        <v>15</v>
      </c>
    </row>
    <row r="539" spans="1:9">
      <c r="A539" t="s">
        <v>801</v>
      </c>
      <c r="B539" t="s">
        <v>780</v>
      </c>
      <c r="C539" t="s">
        <v>70</v>
      </c>
      <c r="D539" s="1">
        <v>18.83</v>
      </c>
      <c r="E539" s="2">
        <v>6.1</v>
      </c>
      <c r="F539" s="2">
        <v>114.86</v>
      </c>
      <c r="G539" t="s">
        <v>782</v>
      </c>
      <c r="H539" t="s">
        <v>15</v>
      </c>
      <c r="I539" t="s">
        <v>15</v>
      </c>
    </row>
    <row r="540" spans="1:9">
      <c r="A540" t="s">
        <v>802</v>
      </c>
      <c r="B540" t="s">
        <v>780</v>
      </c>
      <c r="C540" t="s">
        <v>70</v>
      </c>
      <c r="D540" s="1">
        <v>18.78</v>
      </c>
      <c r="E540" s="2">
        <v>6.1</v>
      </c>
      <c r="F540" s="2">
        <v>114.56</v>
      </c>
      <c r="G540" t="s">
        <v>782</v>
      </c>
      <c r="H540" t="s">
        <v>15</v>
      </c>
      <c r="I540" t="s">
        <v>15</v>
      </c>
    </row>
    <row r="541" spans="1:9">
      <c r="A541" t="s">
        <v>803</v>
      </c>
      <c r="B541" t="s">
        <v>780</v>
      </c>
      <c r="C541" t="s">
        <v>385</v>
      </c>
      <c r="D541" s="1">
        <v>18.74</v>
      </c>
      <c r="E541" s="2">
        <v>7.35</v>
      </c>
      <c r="F541" s="2">
        <v>137.74</v>
      </c>
      <c r="G541" t="s">
        <v>782</v>
      </c>
      <c r="H541" t="s">
        <v>15</v>
      </c>
      <c r="I541" t="s">
        <v>15</v>
      </c>
    </row>
    <row r="542" spans="1:9">
      <c r="A542"/>
      <c r="B542"/>
      <c r="C542"/>
      <c r="D542" s="1"/>
      <c r="E542" s="2"/>
      <c r="F542" s="2"/>
      <c r="G542"/>
      <c r="H542"/>
      <c r="I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817</v>
      </c>
      <c r="B2" t="s">
        <v>108</v>
      </c>
      <c r="C2" t="s">
        <v>818</v>
      </c>
      <c r="D2" s="1">
        <v>21.91</v>
      </c>
      <c r="E2" s="2">
        <v>7.15</v>
      </c>
      <c r="F2" s="2">
        <v>156.66</v>
      </c>
      <c r="G2" t="s">
        <v>15</v>
      </c>
      <c r="H2" t="s">
        <v>15</v>
      </c>
    </row>
    <row r="3" spans="1:8">
      <c r="A3" t="s">
        <v>819</v>
      </c>
      <c r="B3" t="s">
        <v>820</v>
      </c>
      <c r="C3" t="s">
        <v>332</v>
      </c>
      <c r="D3" s="1">
        <v>18.69</v>
      </c>
      <c r="E3" s="2">
        <v>3.25</v>
      </c>
      <c r="F3" s="2">
        <v>60.74</v>
      </c>
      <c r="G3" t="s">
        <v>15</v>
      </c>
      <c r="H3" t="s">
        <v>15</v>
      </c>
    </row>
    <row r="4" spans="1:8">
      <c r="A4" t="s">
        <v>821</v>
      </c>
      <c r="B4" t="s">
        <v>195</v>
      </c>
      <c r="C4" t="s">
        <v>214</v>
      </c>
      <c r="D4" s="1">
        <v>16.33</v>
      </c>
      <c r="E4" s="2">
        <v>3.95</v>
      </c>
      <c r="F4" s="2">
        <v>64.5</v>
      </c>
      <c r="G4" t="s">
        <v>15</v>
      </c>
      <c r="H4" t="s">
        <v>15</v>
      </c>
    </row>
    <row r="5" spans="1:8">
      <c r="A5" t="s">
        <v>822</v>
      </c>
      <c r="B5" t="s">
        <v>399</v>
      </c>
      <c r="C5" t="s">
        <v>219</v>
      </c>
      <c r="D5" s="1">
        <v>15.09</v>
      </c>
      <c r="E5" s="2">
        <v>3.85</v>
      </c>
      <c r="F5" s="2">
        <v>58.1</v>
      </c>
      <c r="G5" t="s">
        <v>15</v>
      </c>
      <c r="H5" t="s">
        <v>15</v>
      </c>
    </row>
    <row r="6" spans="1:8">
      <c r="A6"/>
      <c r="B6"/>
      <c r="C6"/>
      <c r="D6" s="1"/>
      <c r="E6" s="2" t="s">
        <v>809</v>
      </c>
      <c r="F6" s="2">
        <f ca="1">SUBTOTAL(109,Table2[TOTAL])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809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2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823</v>
      </c>
      <c r="D1" t="s">
        <v>824</v>
      </c>
      <c r="E1" t="s">
        <v>825</v>
      </c>
      <c r="F1" t="s">
        <v>826</v>
      </c>
      <c r="G1" t="s">
        <v>827</v>
      </c>
      <c r="H1" t="s">
        <v>828</v>
      </c>
      <c r="I1" t="s">
        <v>5</v>
      </c>
    </row>
    <row r="2" spans="1:9">
      <c r="A2" t="s">
        <v>13</v>
      </c>
      <c r="B2" t="s">
        <v>11</v>
      </c>
      <c r="C2" t="s">
        <v>829</v>
      </c>
      <c r="D2">
        <v>814</v>
      </c>
      <c r="F2" s="3"/>
      <c r="G2" t="s">
        <v>806</v>
      </c>
      <c r="H2" s="4">
        <v>-168.48</v>
      </c>
      <c r="I2" s="2">
        <v>362.15</v>
      </c>
    </row>
    <row r="3" spans="1:9">
      <c r="A3" t="s">
        <v>132</v>
      </c>
      <c r="B3" t="s">
        <v>130</v>
      </c>
      <c r="C3" t="s">
        <v>829</v>
      </c>
      <c r="D3">
        <v>828</v>
      </c>
      <c r="E3" t="s">
        <v>804</v>
      </c>
      <c r="F3" s="3">
        <v>35</v>
      </c>
      <c r="G3" t="s">
        <v>807</v>
      </c>
      <c r="H3" s="4">
        <v>-36</v>
      </c>
      <c r="I3" s="2">
        <v>610.53</v>
      </c>
    </row>
    <row r="4" spans="1:9">
      <c r="A4" t="s">
        <v>311</v>
      </c>
      <c r="B4" t="s">
        <v>310</v>
      </c>
      <c r="C4" t="s">
        <v>829</v>
      </c>
      <c r="D4">
        <v>824</v>
      </c>
      <c r="F4" s="3"/>
      <c r="G4" t="s">
        <v>806</v>
      </c>
      <c r="H4" s="4">
        <v>-204</v>
      </c>
      <c r="I4" s="2">
        <v>1673.61</v>
      </c>
    </row>
    <row r="5" spans="1:9">
      <c r="A5" t="s">
        <v>502</v>
      </c>
      <c r="B5" t="s">
        <v>500</v>
      </c>
      <c r="C5" t="s">
        <v>829</v>
      </c>
      <c r="D5">
        <v>836</v>
      </c>
      <c r="F5" s="3"/>
      <c r="H5" s="4"/>
      <c r="I5" s="2">
        <v>869.95</v>
      </c>
    </row>
    <row r="6" spans="1:9">
      <c r="A6" t="s">
        <v>516</v>
      </c>
      <c r="B6" t="s">
        <v>515</v>
      </c>
      <c r="C6" t="s">
        <v>829</v>
      </c>
      <c r="D6">
        <v>813</v>
      </c>
      <c r="F6" s="3"/>
      <c r="G6" t="s">
        <v>806</v>
      </c>
      <c r="H6" s="4">
        <v>-332.64</v>
      </c>
      <c r="I6" s="2">
        <v>1962.1</v>
      </c>
    </row>
    <row r="7" spans="1:9">
      <c r="A7" t="s">
        <v>532</v>
      </c>
      <c r="B7" t="s">
        <v>531</v>
      </c>
      <c r="C7" t="s">
        <v>829</v>
      </c>
      <c r="D7">
        <v>820</v>
      </c>
      <c r="E7" t="s">
        <v>805</v>
      </c>
      <c r="F7" s="3">
        <v>50</v>
      </c>
      <c r="G7" t="s">
        <v>806</v>
      </c>
      <c r="H7" s="4">
        <v>-302.64</v>
      </c>
      <c r="I7" s="2">
        <v>1420.34</v>
      </c>
    </row>
    <row r="8" spans="1:9">
      <c r="A8" t="s">
        <v>815</v>
      </c>
      <c r="B8" t="s">
        <v>814</v>
      </c>
      <c r="C8" t="s">
        <v>829</v>
      </c>
      <c r="D8">
        <v>822</v>
      </c>
      <c r="F8" s="3"/>
      <c r="H8" s="4"/>
      <c r="I8" s="2">
        <v>586.62</v>
      </c>
    </row>
    <row r="9" spans="1:9">
      <c r="A9" t="s">
        <v>556</v>
      </c>
      <c r="B9" t="s">
        <v>554</v>
      </c>
      <c r="C9" t="s">
        <v>829</v>
      </c>
      <c r="D9">
        <v>822</v>
      </c>
      <c r="F9" s="3"/>
      <c r="G9" t="s">
        <v>806</v>
      </c>
      <c r="H9" s="4">
        <v>-300</v>
      </c>
      <c r="I9" s="2">
        <v>1624.25</v>
      </c>
    </row>
    <row r="10" spans="1:9">
      <c r="A10" t="s">
        <v>583</v>
      </c>
      <c r="B10" t="s">
        <v>582</v>
      </c>
      <c r="C10" t="s">
        <v>829</v>
      </c>
      <c r="D10">
        <v>822</v>
      </c>
      <c r="F10" s="3"/>
      <c r="H10" s="4"/>
      <c r="I10" s="2">
        <v>256.39</v>
      </c>
    </row>
    <row r="11" spans="1:9">
      <c r="A11" t="s">
        <v>588</v>
      </c>
      <c r="B11" t="s">
        <v>586</v>
      </c>
      <c r="C11" t="s">
        <v>829</v>
      </c>
      <c r="D11">
        <v>816</v>
      </c>
      <c r="F11" s="3"/>
      <c r="G11" t="s">
        <v>806</v>
      </c>
      <c r="H11" s="4">
        <v>-331.92</v>
      </c>
      <c r="I11" s="2">
        <v>1143.82</v>
      </c>
    </row>
    <row r="12" spans="1:9">
      <c r="A12" t="s">
        <v>615</v>
      </c>
      <c r="B12" t="s">
        <v>614</v>
      </c>
      <c r="C12" t="s">
        <v>829</v>
      </c>
      <c r="D12">
        <v>833</v>
      </c>
      <c r="F12" s="3"/>
      <c r="G12" t="s">
        <v>806</v>
      </c>
      <c r="H12" s="4">
        <v>-138.72</v>
      </c>
      <c r="I12" s="2">
        <v>650.76</v>
      </c>
    </row>
    <row r="13" spans="1:9">
      <c r="A13" t="s">
        <v>622</v>
      </c>
      <c r="B13" t="s">
        <v>621</v>
      </c>
      <c r="C13" t="s">
        <v>829</v>
      </c>
      <c r="D13">
        <v>0</v>
      </c>
      <c r="F13" s="3"/>
      <c r="G13" t="s">
        <v>806</v>
      </c>
      <c r="H13" s="4">
        <v>-175.2</v>
      </c>
      <c r="I13" s="2">
        <v>1649.02</v>
      </c>
    </row>
    <row r="14" spans="1:9">
      <c r="A14" t="s">
        <v>648</v>
      </c>
      <c r="B14" t="s">
        <v>647</v>
      </c>
      <c r="C14" t="s">
        <v>829</v>
      </c>
      <c r="D14">
        <v>815</v>
      </c>
      <c r="F14" s="3"/>
      <c r="G14" t="s">
        <v>806</v>
      </c>
      <c r="H14" s="4">
        <v>-336</v>
      </c>
      <c r="I14" s="2">
        <v>1627.95</v>
      </c>
    </row>
    <row r="15" spans="1:9">
      <c r="A15" t="s">
        <v>668</v>
      </c>
      <c r="B15" t="s">
        <v>666</v>
      </c>
      <c r="C15" t="s">
        <v>829</v>
      </c>
      <c r="D15">
        <v>832</v>
      </c>
      <c r="F15" s="3"/>
      <c r="G15" t="s">
        <v>808</v>
      </c>
      <c r="H15" s="4">
        <v>-264.72</v>
      </c>
      <c r="I15" s="2">
        <v>1663.75</v>
      </c>
    </row>
    <row r="16" spans="1:9">
      <c r="A16" t="s">
        <v>703</v>
      </c>
      <c r="B16" t="s">
        <v>701</v>
      </c>
      <c r="C16" t="s">
        <v>829</v>
      </c>
      <c r="D16">
        <v>0</v>
      </c>
      <c r="F16" s="3"/>
      <c r="G16" t="s">
        <v>806</v>
      </c>
      <c r="H16" s="4">
        <v>-367.44</v>
      </c>
      <c r="I16" s="2">
        <v>1335.33</v>
      </c>
    </row>
    <row r="17" spans="1:9">
      <c r="A17" t="s">
        <v>737</v>
      </c>
      <c r="B17" t="s">
        <v>736</v>
      </c>
      <c r="C17" t="s">
        <v>829</v>
      </c>
      <c r="D17">
        <v>818</v>
      </c>
      <c r="E17" t="s">
        <v>805</v>
      </c>
      <c r="F17" s="3">
        <v>50</v>
      </c>
      <c r="G17" t="s">
        <v>806</v>
      </c>
      <c r="H17" s="4">
        <v>-363.36</v>
      </c>
      <c r="I17" s="2">
        <v>1844.16</v>
      </c>
    </row>
    <row r="18" spans="1:9">
      <c r="A18" t="s">
        <v>758</v>
      </c>
      <c r="B18" t="s">
        <v>757</v>
      </c>
      <c r="C18" t="s">
        <v>830</v>
      </c>
      <c r="D18">
        <v>0</v>
      </c>
      <c r="F18" s="3"/>
      <c r="G18" t="s">
        <v>806</v>
      </c>
      <c r="H18" s="4">
        <v>-133.92</v>
      </c>
      <c r="I18" s="2">
        <v>561.45</v>
      </c>
    </row>
    <row r="19" spans="1:9">
      <c r="A19" t="s">
        <v>769</v>
      </c>
      <c r="B19" t="s">
        <v>768</v>
      </c>
      <c r="C19" t="s">
        <v>829</v>
      </c>
      <c r="D19">
        <v>818</v>
      </c>
      <c r="F19" s="3"/>
      <c r="G19" t="s">
        <v>806</v>
      </c>
      <c r="H19" s="4">
        <v>-204.96</v>
      </c>
      <c r="I19" s="2">
        <v>921.8799999999999</v>
      </c>
    </row>
    <row r="20" spans="1:9">
      <c r="A20" t="s">
        <v>782</v>
      </c>
      <c r="B20" t="s">
        <v>780</v>
      </c>
      <c r="C20" t="s">
        <v>829</v>
      </c>
      <c r="D20">
        <v>0</v>
      </c>
      <c r="F20" s="3"/>
      <c r="G20" t="s">
        <v>806</v>
      </c>
      <c r="H20" s="4">
        <v>-325.92</v>
      </c>
      <c r="I20" s="2">
        <v>2072.2999999999997</v>
      </c>
    </row>
    <row r="21" spans="1:9">
      <c r="A21" t="s">
        <v>29</v>
      </c>
      <c r="B21" t="s">
        <v>27</v>
      </c>
      <c r="C21" t="s">
        <v>829</v>
      </c>
      <c r="D21">
        <v>0</v>
      </c>
      <c r="F21" s="3"/>
      <c r="G21" t="s">
        <v>806</v>
      </c>
      <c r="H21" s="4">
        <v>-318.72</v>
      </c>
      <c r="I21" s="2">
        <v>1706.02</v>
      </c>
    </row>
    <row r="22" spans="1:9">
      <c r="A22" t="s">
        <v>68</v>
      </c>
      <c r="B22" t="s">
        <v>66</v>
      </c>
      <c r="C22" t="s">
        <v>829</v>
      </c>
      <c r="D22">
        <v>821</v>
      </c>
      <c r="F22" s="3"/>
      <c r="H22" s="4"/>
      <c r="I22" s="2">
        <v>518.62</v>
      </c>
    </row>
    <row r="23" spans="1:9">
      <c r="A23" t="s">
        <v>77</v>
      </c>
      <c r="B23" t="s">
        <v>75</v>
      </c>
      <c r="C23" t="s">
        <v>830</v>
      </c>
      <c r="D23">
        <v>0</v>
      </c>
      <c r="F23" s="3"/>
      <c r="G23" t="s">
        <v>806</v>
      </c>
      <c r="H23" s="4">
        <v>-276</v>
      </c>
      <c r="I23" s="2">
        <v>1618.17</v>
      </c>
    </row>
    <row r="24" spans="1:9">
      <c r="A24" t="s">
        <v>109</v>
      </c>
      <c r="B24" t="s">
        <v>108</v>
      </c>
      <c r="C24" t="s">
        <v>829</v>
      </c>
      <c r="D24">
        <v>817</v>
      </c>
      <c r="F24" s="3"/>
      <c r="G24" t="s">
        <v>806</v>
      </c>
      <c r="H24" s="4">
        <v>-324.48</v>
      </c>
      <c r="I24" s="2">
        <v>1651.59</v>
      </c>
    </row>
    <row r="25" spans="1:9">
      <c r="A25" t="s">
        <v>148</v>
      </c>
      <c r="B25" t="s">
        <v>146</v>
      </c>
      <c r="C25" t="s">
        <v>830</v>
      </c>
      <c r="D25">
        <v>0</v>
      </c>
      <c r="F25" s="3"/>
      <c r="G25" t="s">
        <v>806</v>
      </c>
      <c r="H25" s="4">
        <v>-486.48</v>
      </c>
      <c r="I25" s="2">
        <v>2087.92</v>
      </c>
    </row>
    <row r="26" spans="1:9">
      <c r="A26" t="s">
        <v>178</v>
      </c>
      <c r="B26" t="s">
        <v>177</v>
      </c>
      <c r="C26" t="s">
        <v>829</v>
      </c>
      <c r="D26">
        <v>811</v>
      </c>
      <c r="F26" s="3"/>
      <c r="G26" t="s">
        <v>806</v>
      </c>
      <c r="H26" s="4">
        <v>-417.6</v>
      </c>
      <c r="I26" s="2">
        <v>2116.6800000000003</v>
      </c>
    </row>
    <row r="27" spans="1:9">
      <c r="A27" t="s">
        <v>197</v>
      </c>
      <c r="B27" t="s">
        <v>195</v>
      </c>
      <c r="C27" t="s">
        <v>829</v>
      </c>
      <c r="D27">
        <v>826</v>
      </c>
      <c r="F27" s="3"/>
      <c r="G27" t="s">
        <v>806</v>
      </c>
      <c r="H27" s="4">
        <v>-144</v>
      </c>
      <c r="I27" s="2">
        <v>1518.07</v>
      </c>
    </row>
    <row r="28" spans="1:9">
      <c r="A28" t="s">
        <v>233</v>
      </c>
      <c r="B28" t="s">
        <v>232</v>
      </c>
      <c r="C28" t="s">
        <v>829</v>
      </c>
      <c r="D28">
        <v>823</v>
      </c>
      <c r="F28" s="3"/>
      <c r="G28" t="s">
        <v>806</v>
      </c>
      <c r="H28" s="4">
        <v>-358.08</v>
      </c>
      <c r="I28" s="2">
        <v>1002.51</v>
      </c>
    </row>
    <row r="29" spans="1:9">
      <c r="A29" t="s">
        <v>257</v>
      </c>
      <c r="B29" t="s">
        <v>255</v>
      </c>
      <c r="C29" t="s">
        <v>829</v>
      </c>
      <c r="D29">
        <v>834</v>
      </c>
      <c r="F29" s="3"/>
      <c r="G29" t="s">
        <v>806</v>
      </c>
      <c r="H29" s="4">
        <v>-57.6</v>
      </c>
      <c r="I29" s="2">
        <v>497.28</v>
      </c>
    </row>
    <row r="30" spans="1:9">
      <c r="A30" t="s">
        <v>269</v>
      </c>
      <c r="B30" t="s">
        <v>267</v>
      </c>
      <c r="C30" t="s">
        <v>829</v>
      </c>
      <c r="D30">
        <v>812</v>
      </c>
      <c r="F30" s="3"/>
      <c r="G30" t="s">
        <v>806</v>
      </c>
      <c r="H30" s="4">
        <v>-121.68</v>
      </c>
      <c r="I30" s="2">
        <v>1748.23</v>
      </c>
    </row>
    <row r="31" spans="1:9">
      <c r="A31" t="s">
        <v>343</v>
      </c>
      <c r="B31" t="s">
        <v>342</v>
      </c>
      <c r="C31" t="s">
        <v>829</v>
      </c>
      <c r="D31">
        <v>831</v>
      </c>
      <c r="F31" s="3"/>
      <c r="G31" t="s">
        <v>806</v>
      </c>
      <c r="H31" s="4">
        <v>-231.36</v>
      </c>
      <c r="I31" s="2">
        <v>1223.12</v>
      </c>
    </row>
    <row r="32" spans="1:9">
      <c r="A32" t="s">
        <v>374</v>
      </c>
      <c r="B32" t="s">
        <v>373</v>
      </c>
      <c r="C32" t="s">
        <v>830</v>
      </c>
      <c r="D32">
        <v>0</v>
      </c>
      <c r="F32" s="3"/>
      <c r="G32" t="s">
        <v>806</v>
      </c>
      <c r="H32" s="4">
        <v>-325.68</v>
      </c>
      <c r="I32" s="2">
        <v>948.1199999999999</v>
      </c>
    </row>
    <row r="33" spans="1:9">
      <c r="A33" t="s">
        <v>390</v>
      </c>
      <c r="B33" t="s">
        <v>831</v>
      </c>
      <c r="C33" t="s">
        <v>829</v>
      </c>
      <c r="D33">
        <v>827</v>
      </c>
      <c r="F33" s="3"/>
      <c r="H33" s="4"/>
      <c r="I33" s="2">
        <v>457.63</v>
      </c>
    </row>
    <row r="34" spans="1:9">
      <c r="A34" t="s">
        <v>400</v>
      </c>
      <c r="B34" t="s">
        <v>399</v>
      </c>
      <c r="C34" t="s">
        <v>829</v>
      </c>
      <c r="D34">
        <v>825</v>
      </c>
      <c r="F34" s="3"/>
      <c r="H34" s="4"/>
      <c r="I34" s="2">
        <v>1387.56</v>
      </c>
    </row>
    <row r="35" spans="1:9">
      <c r="A35" t="s">
        <v>413</v>
      </c>
      <c r="B35" t="s">
        <v>412</v>
      </c>
      <c r="C35" t="s">
        <v>829</v>
      </c>
      <c r="D35">
        <v>829</v>
      </c>
      <c r="F35" s="3"/>
      <c r="G35" t="s">
        <v>806</v>
      </c>
      <c r="H35" s="4">
        <v>-246</v>
      </c>
      <c r="I35" s="2">
        <v>1299.69</v>
      </c>
    </row>
    <row r="36" spans="1:9">
      <c r="A36" t="s">
        <v>445</v>
      </c>
      <c r="B36" t="s">
        <v>444</v>
      </c>
      <c r="C36" t="s">
        <v>829</v>
      </c>
      <c r="D36">
        <v>830</v>
      </c>
      <c r="F36" s="3"/>
      <c r="G36" t="s">
        <v>806</v>
      </c>
      <c r="H36" s="4">
        <v>-235.44</v>
      </c>
      <c r="I36" s="2">
        <v>1273.49</v>
      </c>
    </row>
    <row r="37" spans="1:9">
      <c r="A37" t="s">
        <v>477</v>
      </c>
      <c r="B37" t="s">
        <v>475</v>
      </c>
      <c r="C37" t="s">
        <v>830</v>
      </c>
      <c r="D37">
        <v>0</v>
      </c>
      <c r="F37" s="3"/>
      <c r="G37" t="s">
        <v>806</v>
      </c>
      <c r="H37" s="4">
        <v>-240.24</v>
      </c>
      <c r="I37" s="2">
        <v>805.93</v>
      </c>
    </row>
    <row r="38" spans="1:9">
      <c r="A38"/>
      <c r="B38"/>
      <c r="C38"/>
      <c r="D38"/>
      <c r="F38" s="3">
        <f ca="1">SUBTOTAL(109,Table4[EXTRA])</f>
        <v>0</v>
      </c>
      <c r="G38"/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2026-03-17T12:43:13Z</dcterms:created>
  <dcterms:modified xsi:type="dcterms:W3CDTF">2026-03-17T12:43:13Z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